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535" activeTab="2"/>
  </bookViews>
  <sheets>
    <sheet name="1" sheetId="7" r:id="rId1"/>
    <sheet name="2" sheetId="9" r:id="rId2"/>
    <sheet name="3" sheetId="11" r:id="rId3"/>
    <sheet name="Лист1" sheetId="12" r:id="rId4"/>
  </sheets>
  <definedNames>
    <definedName name="_xlnm._FilterDatabase" localSheetId="0" hidden="1">'1'!$A$1:$O$10</definedName>
    <definedName name="_xlnm.Print_Titles" localSheetId="0">'1'!$5:$9</definedName>
    <definedName name="_xlnm.Print_Area" localSheetId="0">'1'!$A$1:$O$61</definedName>
    <definedName name="_xlnm.Print_Area" localSheetId="1">'2'!$A$1:$S$62</definedName>
    <definedName name="_xlnm.Print_Area" localSheetId="2">'3'!$A$1:$B$11</definedName>
  </definedNames>
  <calcPr calcId="144525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6" i="9" l="1"/>
  <c r="M53" i="7"/>
  <c r="L53" i="7"/>
  <c r="L56" i="9" l="1"/>
  <c r="L55" i="9"/>
  <c r="M55" i="9" s="1"/>
  <c r="C55" i="9" s="1"/>
  <c r="C35" i="9"/>
  <c r="K59" i="7"/>
  <c r="N59" i="7"/>
  <c r="M22" i="9" l="1"/>
  <c r="Q23" i="9"/>
  <c r="Q15" i="9"/>
  <c r="M41" i="9"/>
  <c r="C56" i="9" s="1"/>
  <c r="M10" i="9"/>
  <c r="O29" i="7"/>
  <c r="O26" i="7"/>
  <c r="M28" i="9"/>
  <c r="M26" i="9"/>
  <c r="M25" i="9"/>
  <c r="M24" i="9"/>
  <c r="M29" i="9"/>
  <c r="M27" i="9"/>
  <c r="M30" i="9"/>
  <c r="O22" i="7"/>
  <c r="N36" i="7"/>
  <c r="F62" i="9"/>
  <c r="H62" i="9"/>
  <c r="J62" i="9"/>
  <c r="K62" i="9"/>
  <c r="N62" i="9"/>
  <c r="O62" i="9"/>
  <c r="P62" i="9"/>
  <c r="Q62" i="9"/>
  <c r="R62" i="9"/>
  <c r="S62" i="9"/>
  <c r="O51" i="7"/>
  <c r="O50" i="7"/>
  <c r="M53" i="9"/>
  <c r="C32" i="9"/>
  <c r="M52" i="7"/>
  <c r="L52" i="7" s="1"/>
  <c r="L53" i="9"/>
  <c r="L62" i="9" l="1"/>
  <c r="D54" i="9"/>
  <c r="E54" i="9"/>
  <c r="E62" i="9" s="1"/>
  <c r="G54" i="9"/>
  <c r="I53" i="9"/>
  <c r="I62" i="9" s="1"/>
  <c r="G53" i="9"/>
  <c r="D53" i="9"/>
  <c r="D62" i="9" l="1"/>
  <c r="G62" i="9"/>
  <c r="C53" i="9"/>
  <c r="C54" i="9"/>
  <c r="E31" i="9"/>
  <c r="I30" i="9"/>
  <c r="G30" i="9"/>
  <c r="E30" i="9"/>
  <c r="O28" i="7"/>
  <c r="O23" i="7"/>
  <c r="I23" i="9"/>
  <c r="H23" i="9"/>
  <c r="G23" i="9"/>
  <c r="E23" i="9"/>
  <c r="M17" i="9"/>
  <c r="C17" i="9" s="1"/>
  <c r="M18" i="7" s="1"/>
  <c r="M16" i="9"/>
  <c r="M14" i="9"/>
  <c r="M12" i="9"/>
  <c r="M11" i="9"/>
  <c r="M51" i="9"/>
  <c r="M52" i="9"/>
  <c r="C52" i="9" s="1"/>
  <c r="M49" i="9"/>
  <c r="M50" i="9"/>
  <c r="M48" i="9"/>
  <c r="M47" i="9"/>
  <c r="M46" i="9"/>
  <c r="M45" i="9"/>
  <c r="M44" i="9"/>
  <c r="M43" i="9"/>
  <c r="M42" i="9"/>
  <c r="M51" i="7" l="1"/>
  <c r="L51" i="7" s="1"/>
  <c r="M50" i="7"/>
  <c r="L50" i="7" s="1"/>
  <c r="C23" i="9"/>
  <c r="C30" i="9"/>
  <c r="M29" i="7" s="1"/>
  <c r="L29" i="7" s="1"/>
  <c r="S37" i="9"/>
  <c r="F37" i="9"/>
  <c r="K37" i="9"/>
  <c r="O37" i="9"/>
  <c r="C25" i="9"/>
  <c r="M24" i="7" s="1"/>
  <c r="L24" i="7" s="1"/>
  <c r="C29" i="9"/>
  <c r="M28" i="7" s="1"/>
  <c r="L28" i="7" s="1"/>
  <c r="M15" i="9"/>
  <c r="C15" i="9" s="1"/>
  <c r="M13" i="9"/>
  <c r="C33" i="9"/>
  <c r="U55" i="9" s="1"/>
  <c r="C34" i="9"/>
  <c r="C10" i="9"/>
  <c r="M22" i="7" l="1"/>
  <c r="L22" i="7" s="1"/>
  <c r="M18" i="9"/>
  <c r="C13" i="9" l="1"/>
  <c r="C31" i="9" l="1"/>
  <c r="M30" i="7" s="1"/>
  <c r="L30" i="7" s="1"/>
  <c r="Q37" i="9"/>
  <c r="C44" i="9" l="1"/>
  <c r="M41" i="7" s="1"/>
  <c r="L41" i="7" s="1"/>
  <c r="M49" i="7"/>
  <c r="L49" i="7" s="1"/>
  <c r="C51" i="9"/>
  <c r="M48" i="7" s="1"/>
  <c r="L48" i="7" s="1"/>
  <c r="C50" i="9"/>
  <c r="M47" i="7" s="1"/>
  <c r="L47" i="7" s="1"/>
  <c r="C49" i="9"/>
  <c r="M46" i="7" s="1"/>
  <c r="L46" i="7" s="1"/>
  <c r="C47" i="9"/>
  <c r="M44" i="7" s="1"/>
  <c r="L44" i="7" s="1"/>
  <c r="C41" i="9"/>
  <c r="C42" i="9"/>
  <c r="M39" i="7" s="1"/>
  <c r="C43" i="9"/>
  <c r="M40" i="7" s="1"/>
  <c r="L40" i="7" s="1"/>
  <c r="C45" i="9"/>
  <c r="M42" i="7" s="1"/>
  <c r="L42" i="7" s="1"/>
  <c r="C46" i="9"/>
  <c r="M43" i="7" s="1"/>
  <c r="L43" i="7" s="1"/>
  <c r="C48" i="9"/>
  <c r="M45" i="7" s="1"/>
  <c r="L45" i="7" s="1"/>
  <c r="D37" i="9"/>
  <c r="C28" i="9"/>
  <c r="C27" i="9"/>
  <c r="M26" i="7" s="1"/>
  <c r="L26" i="7" s="1"/>
  <c r="C26" i="9"/>
  <c r="M25" i="7" s="1"/>
  <c r="L25" i="7" s="1"/>
  <c r="C24" i="9"/>
  <c r="M23" i="7" s="1"/>
  <c r="L23" i="7" s="1"/>
  <c r="C22" i="9"/>
  <c r="M21" i="7" s="1"/>
  <c r="L21" i="7" s="1"/>
  <c r="L18" i="7"/>
  <c r="C16" i="9"/>
  <c r="M17" i="7" s="1"/>
  <c r="L17" i="7" s="1"/>
  <c r="M16" i="7"/>
  <c r="L16" i="7" s="1"/>
  <c r="C14" i="9"/>
  <c r="M15" i="7" s="1"/>
  <c r="L15" i="7" s="1"/>
  <c r="M14" i="7"/>
  <c r="L14" i="7" s="1"/>
  <c r="C12" i="9"/>
  <c r="M13" i="7" s="1"/>
  <c r="L13" i="7" s="1"/>
  <c r="M11" i="7"/>
  <c r="L11" i="7" s="1"/>
  <c r="C11" i="9"/>
  <c r="M12" i="7" s="1"/>
  <c r="L12" i="7" s="1"/>
  <c r="M27" i="7" l="1"/>
  <c r="L27" i="7" s="1"/>
  <c r="C37" i="9"/>
  <c r="L39" i="7"/>
  <c r="M38" i="7"/>
  <c r="C62" i="9"/>
  <c r="E37" i="9"/>
  <c r="I37" i="9"/>
  <c r="G37" i="9"/>
  <c r="H37" i="9"/>
  <c r="L38" i="7" l="1"/>
  <c r="M36" i="7" l="1"/>
  <c r="N19" i="7"/>
  <c r="S18" i="9" l="1"/>
  <c r="Q18" i="9"/>
  <c r="O18" i="9"/>
  <c r="K18" i="9"/>
  <c r="I18" i="9"/>
  <c r="D18" i="9"/>
  <c r="E18" i="9"/>
  <c r="F18" i="9"/>
  <c r="G18" i="9"/>
  <c r="H18" i="9"/>
  <c r="K19" i="7"/>
  <c r="I19" i="7"/>
  <c r="H19" i="7"/>
  <c r="M19" i="7" l="1"/>
  <c r="J19" i="7"/>
  <c r="C18" i="9"/>
  <c r="L19" i="7" l="1"/>
</calcChain>
</file>

<file path=xl/sharedStrings.xml><?xml version="1.0" encoding="utf-8"?>
<sst xmlns="http://schemas.openxmlformats.org/spreadsheetml/2006/main" count="364" uniqueCount="129">
  <si>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</si>
  <si>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</si>
  <si>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</si>
  <si>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</si>
  <si>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</si>
  <si>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</si>
  <si>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</si>
  <si>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</si>
  <si>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</si>
  <si>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ввода в эксплуатацию</t>
  </si>
  <si>
    <t>всего:</t>
  </si>
  <si>
    <t>в том числе жилых помещений, находящихся в собственности граждан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</si>
  <si>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</si>
  <si>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</si>
  <si>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</si>
  <si>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</si>
  <si>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</si>
  <si>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Стоимость капитального ремонта</t>
  </si>
  <si>
    <t>всего</t>
  </si>
  <si>
    <t>в том числе:</t>
  </si>
  <si>
    <t>за счет средств собственников помещений в МКД</t>
  </si>
  <si>
    <t>за счет иных источников финансирования «*»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</si>
  <si>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</si>
  <si>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</si>
  <si>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</si>
  <si>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</si>
  <si>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</si>
  <si>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</si>
  <si>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</si>
  <si>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</si>
  <si>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</si>
  <si>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</si>
  <si>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</si>
  <si>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</si>
  <si>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</si>
  <si>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</si>
  <si>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</si>
  <si>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</si>
  <si>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Предельная стоимость капитального ремонта на ед. изм. (справочно)</t>
  </si>
  <si>
    <t>Количество жителей,
улучшивших жилищные условия</t>
  </si>
  <si>
    <t xml:space="preserve"> водоотведения (централизованное, выгребные ямы) </t>
  </si>
  <si>
    <t>2024 год</t>
  </si>
  <si>
    <t>2025 год</t>
  </si>
  <si>
    <t xml:space="preserve"> 2026 год</t>
  </si>
  <si>
    <t xml:space="preserve"> 2025 год</t>
  </si>
  <si>
    <t>г. Печора, Печорский проспект, д. 9 (СМР)</t>
  </si>
  <si>
    <t>г. Печора, ул. Советская, д. 15 (СМР)</t>
  </si>
  <si>
    <t>г. Печора, Печорский проспект, д. 76 (СМР)</t>
  </si>
  <si>
    <t>г. Печора, Социалистическая, д. 55 (СМР)</t>
  </si>
  <si>
    <t>г. Печора, Молодежный бульвар, д. 5 (СМР)</t>
  </si>
  <si>
    <t>г. Печора, Печорский проспект, д. 63 (СМР)</t>
  </si>
  <si>
    <t>г. Печора, ул. Мира, д. 7 (СМР)</t>
  </si>
  <si>
    <t>г. Печора, ул. Социалистическая, д. 64 (СМР)</t>
  </si>
  <si>
    <t>г. Печора, Печорский проспект, д. 41 (СМР)</t>
  </si>
  <si>
    <t>пгт. Изъяю, ул. Центральная, д. 13 (СМР)</t>
  </si>
  <si>
    <t>г. Печора, ул. Гагарина, д. 34 (СМР)</t>
  </si>
  <si>
    <t>г. Печора, ул. Гагарина, д. 40 (СМР)</t>
  </si>
  <si>
    <t>г. Печора, ул. Гагарина, д. 3 (СМР)</t>
  </si>
  <si>
    <t>КРАТКОСРОЧНЫЙ ПЛАН
РЕАЛИЗАЦИИ РЕГИОНАЛЬНОЙ ПРОГРАММЫ КАПИТАЛЬНОГО РЕМОНТА ОБЩЕГО ИМУЩЕСТВА В МНОГОКВАРТИРНЫХ ДОМАХ
НА ТЕРРИТОРИИ МО МР "ПЕЧОРА" НА 2024 - 2026 ГОДЫ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</si>
  <si>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МО МР "ПЕЧОРА" 
НА 2024 - 2026 ГОДЫ</t>
  </si>
  <si>
    <t>г. Печора, Молодежный бульвар, д. 2 (СМР)</t>
  </si>
  <si>
    <t>г. Печора, Печорский проспект, д. 45 (СМР)</t>
  </si>
  <si>
    <t>г. Печора, ул. Привокзальная, д. 3 (СМР)</t>
  </si>
  <si>
    <t>г. Печора, ул. Привокзальная, д. 5 (СМР)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</si>
  <si>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 МР "ПЕЧОРА" НА 2024 - 2026 ГОДЫ</t>
  </si>
  <si>
    <t>г. Печора, ул. 8 марта, д. 1 (СМР)</t>
  </si>
  <si>
    <t>г. Печора, ул. Социалистическая, д. 1 (СМР)</t>
  </si>
  <si>
    <t>г. Печора, ул. Социалистическая, д. 1 "А" (СМР)</t>
  </si>
  <si>
    <t>г. Печора, ул. Школьная, д. 6 (СМР)</t>
  </si>
  <si>
    <t>г. Печора, ул. Первомайская, д. 2 (СМР)</t>
  </si>
  <si>
    <t>нет</t>
  </si>
  <si>
    <t>ж.б. Панели</t>
  </si>
  <si>
    <t>кирпич</t>
  </si>
  <si>
    <t>шлакоблочный</t>
  </si>
  <si>
    <t>г. Печора, г. Печора, ул. Булгаковой, д. 19 (СМР)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</si>
  <si>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МО МР "Печора"
 НА 2024 -2026 ГОДЫ</t>
  </si>
  <si>
    <t>2021-2023</t>
  </si>
  <si>
    <t>2024-2026</t>
  </si>
  <si>
    <t>2042-2043</t>
  </si>
  <si>
    <t>2027-2029</t>
  </si>
  <si>
    <t>ПРОТОКОЛ ОТ 28.11.2019 № 251</t>
  </si>
  <si>
    <t>2033-2035</t>
  </si>
  <si>
    <t>2039-2041</t>
  </si>
  <si>
    <t>ПРОТОКОЛ ОТ 18.07.2019 № 150</t>
  </si>
  <si>
    <t>ПРОТОКОЛ ОТ 20.10.2020 № 28</t>
  </si>
  <si>
    <t>Сроки капремонта в соответствии с Регпрограммой</t>
  </si>
  <si>
    <t>Решение Комиссии по устновлению необходимости капремонта</t>
  </si>
  <si>
    <t>г. Печора, Печорский проспект, д. 18 (СМР)</t>
  </si>
  <si>
    <t>г. Печора, ул. Мира, д. 1 (СМР)</t>
  </si>
  <si>
    <t xml:space="preserve">пгт. Изъяю, ул. Вокзальная, д. 22 (СМР) </t>
  </si>
  <si>
    <t>г. Печора, Печорский проспект, д. 54 (СМР)</t>
  </si>
  <si>
    <t>г. Печора, Печорский проспект, д. 96 (СМР)</t>
  </si>
  <si>
    <t>(Собственниками жилых помещений направлены документы о переносе сроков капитального ремонта на более ранний)</t>
  </si>
  <si>
    <t xml:space="preserve">г. Печора, Печорский проспект, д. 54 (СМР) </t>
  </si>
  <si>
    <t xml:space="preserve">г. Печора, Печорский проспект, д. 96 (СМР) </t>
  </si>
  <si>
    <t xml:space="preserve">Приложение 1  
к постановлению администрации  
муниципального района  
"Печора"  от 28.03.2023г. № 618         
</t>
  </si>
  <si>
    <t xml:space="preserve">Приложение 3  
к постановлению администрации  
муниципального района  
"Печора"  
от 28.03.2023г. № 618 
</t>
  </si>
  <si>
    <t xml:space="preserve">2026 год </t>
  </si>
  <si>
    <t xml:space="preserve">2025 год </t>
  </si>
  <si>
    <t>г. Печора, ул. Гагарина, д. 43 (СМР)</t>
  </si>
  <si>
    <t>электроснабжение в подвальном помещении</t>
  </si>
  <si>
    <t>г. Печора, ул. Советская, д. 21 (СМР)</t>
  </si>
  <si>
    <t>пгт. Изъяю, ул. Центральная, д. 10 (СМР)</t>
  </si>
  <si>
    <t xml:space="preserve"> 2030-2032     протокол № 86 от 23.08.22</t>
  </si>
  <si>
    <t>пгт. Изъяю, ул. Центральная, д. 10 (ПСД)</t>
  </si>
  <si>
    <t>г. Печора, ул. Советская, д. 21 (ПСД)</t>
  </si>
  <si>
    <t>г. Печора, ул. Гагарина, д. 43 (ПСД)</t>
  </si>
  <si>
    <t>x</t>
  </si>
  <si>
    <t>X</t>
  </si>
  <si>
    <t>предельная стоимость работ по капитальному ремонту</t>
  </si>
  <si>
    <t>плоская</t>
  </si>
  <si>
    <t>ФАСАД оштукатуренный</t>
  </si>
  <si>
    <t>скатная</t>
  </si>
  <si>
    <t>доп.лимит</t>
  </si>
  <si>
    <t>доп.работы</t>
  </si>
  <si>
    <t>г. Печора, ул. Русанова, д. 32 (ПСД)</t>
  </si>
  <si>
    <t xml:space="preserve"> 2042-2043     протокол № 105 от 21.09.22</t>
  </si>
  <si>
    <t>г. Печора, ул. Русанова, д. 32 (СМР)</t>
  </si>
  <si>
    <t xml:space="preserve"> 2042-2043    протокол № 105 от 21.09.22</t>
  </si>
  <si>
    <t xml:space="preserve">Приложение к постановлению
к постановлению администрации  
муниципального района  
"Печора"  от 28.03.2023г. № 618 
</t>
  </si>
  <si>
    <t>Приложени № 1 к постановлению администрации муниципального района "Печора" от 28.03.2023 № 618</t>
  </si>
  <si>
    <t>г. Печора, Печорский проспект, д. 20</t>
  </si>
  <si>
    <t>г. Печора, ул. Мира, д. 3</t>
  </si>
  <si>
    <t>г. Печора, ул. Мира, д. 9</t>
  </si>
  <si>
    <t>г. Печора, ул. Ленинградская, д. 22</t>
  </si>
  <si>
    <t>г. Печора, ул. Гагарина, 13</t>
  </si>
  <si>
    <t>г. Печора, Печорский проспект, д. 78</t>
  </si>
  <si>
    <t>г. Печора, ул. Гагарина, д. 13</t>
  </si>
  <si>
    <t>19 300,00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</si>
</sst>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  <numFmt numFmtId="169" formatCode="[$-419]#,##0.00"/>
    <numFmt numFmtId="170" formatCode="[$-419]#,##0"/>
    <numFmt numFmtId="171" formatCode="#,##0.00_р_.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27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Fill="1" applyAlignment="1">
      <alignment vertical="top" wrapText="1"/>
    </xf>
    <xf numFmtId="0" fontId="0" fillId="0" borderId="0" xfId="0" applyBorder="1"/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wrapText="1"/>
    </xf>
    <xf numFmtId="4" fontId="34" fillId="25" borderId="1" xfId="0" applyNumberFormat="1" applyFont="1" applyFill="1" applyBorder="1" applyAlignment="1">
      <alignment horizontal="center" vertical="center" wrapText="1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0" fontId="32" fillId="0" borderId="0" xfId="0" applyFont="1"/>
    <xf numFmtId="4" fontId="28" fillId="0" borderId="1" xfId="0" applyNumberFormat="1" applyFont="1" applyBorder="1" applyAlignment="1">
      <alignment horizontal="center" vertical="center"/>
    </xf>
    <xf numFmtId="0" fontId="35" fillId="0" borderId="0" xfId="0" applyFont="1"/>
    <xf numFmtId="0" fontId="9" fillId="0" borderId="0" xfId="0" applyFont="1" applyFill="1" applyAlignment="1">
      <alignment horizontal="right" vertical="top" wrapText="1"/>
    </xf>
    <xf numFmtId="0" fontId="33" fillId="0" borderId="3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 wrapText="1"/>
    </xf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29" fillId="0" borderId="0" xfId="0" applyFont="1"/>
    <xf numFmtId="0" fontId="28" fillId="0" borderId="0" xfId="0" applyFont="1"/>
    <xf numFmtId="0" fontId="9" fillId="0" borderId="0" xfId="0" applyFont="1" applyFill="1" applyAlignment="1">
      <alignment vertical="center" wrapText="1"/>
    </xf>
    <xf numFmtId="0" fontId="9" fillId="26" borderId="1" xfId="0" applyFont="1" applyFill="1" applyBorder="1" applyAlignment="1">
      <alignment horizontal="left" vertical="center" wrapText="1"/>
    </xf>
    <xf numFmtId="4" fontId="29" fillId="26" borderId="1" xfId="0" applyNumberFormat="1" applyFont="1" applyFill="1" applyBorder="1" applyAlignment="1">
      <alignment horizontal="center" vertical="center"/>
    </xf>
    <xf numFmtId="4" fontId="9" fillId="26" borderId="1" xfId="5" applyNumberFormat="1" applyFont="1" applyFill="1" applyBorder="1" applyAlignment="1">
      <alignment horizontal="center" vertical="center" wrapText="1"/>
    </xf>
    <xf numFmtId="4" fontId="9" fillId="26" borderId="1" xfId="0" applyNumberFormat="1" applyFont="1" applyFill="1" applyBorder="1" applyAlignment="1">
      <alignment horizontal="center" vertical="center"/>
    </xf>
    <xf numFmtId="0" fontId="34" fillId="26" borderId="1" xfId="0" applyFont="1" applyFill="1" applyBorder="1" applyAlignment="1">
      <alignment horizontal="center" vertical="center"/>
    </xf>
    <xf numFmtId="0" fontId="9" fillId="26" borderId="1" xfId="0" applyFont="1" applyFill="1" applyBorder="1" applyAlignment="1">
      <alignment horizontal="center" vertical="center"/>
    </xf>
    <xf numFmtId="0" fontId="34" fillId="25" borderId="1" xfId="0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/>
    </xf>
    <xf numFmtId="4" fontId="9" fillId="25" borderId="0" xfId="0" applyNumberFormat="1" applyFont="1" applyFill="1" applyAlignment="1">
      <alignment horizontal="center" vertical="center"/>
    </xf>
    <xf numFmtId="3" fontId="9" fillId="25" borderId="1" xfId="0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/>
    </xf>
    <xf numFmtId="4" fontId="37" fillId="25" borderId="1" xfId="0" applyNumberFormat="1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left" vertical="center" wrapText="1"/>
    </xf>
    <xf numFmtId="0" fontId="37" fillId="25" borderId="24" xfId="0" applyFont="1" applyFill="1" applyBorder="1" applyAlignment="1">
      <alignment horizontal="center" vertical="center"/>
    </xf>
    <xf numFmtId="0" fontId="29" fillId="25" borderId="24" xfId="0" applyFont="1" applyFill="1" applyBorder="1" applyAlignment="1">
      <alignment horizontal="center" vertical="center"/>
    </xf>
    <xf numFmtId="169" fontId="37" fillId="25" borderId="24" xfId="0" applyNumberFormat="1" applyFont="1" applyFill="1" applyBorder="1" applyAlignment="1">
      <alignment horizontal="center" vertical="center"/>
    </xf>
    <xf numFmtId="4" fontId="29" fillId="25" borderId="1" xfId="0" applyNumberFormat="1" applyFont="1" applyFill="1" applyBorder="1" applyAlignment="1">
      <alignment horizontal="center" vertical="center"/>
    </xf>
    <xf numFmtId="0" fontId="33" fillId="25" borderId="1" xfId="0" applyFont="1" applyFill="1" applyBorder="1" applyAlignment="1">
      <alignment horizontal="right" vertical="center"/>
    </xf>
    <xf numFmtId="0" fontId="33" fillId="25" borderId="1" xfId="0" applyFont="1" applyFill="1" applyBorder="1" applyAlignment="1">
      <alignment horizontal="center" vertical="center"/>
    </xf>
    <xf numFmtId="4" fontId="33" fillId="25" borderId="1" xfId="0" applyNumberFormat="1" applyFont="1" applyFill="1" applyBorder="1" applyAlignment="1">
      <alignment horizontal="center" vertical="center"/>
    </xf>
    <xf numFmtId="3" fontId="33" fillId="25" borderId="1" xfId="0" applyNumberFormat="1" applyFont="1" applyFill="1" applyBorder="1" applyAlignment="1">
      <alignment horizontal="center" vertical="center"/>
    </xf>
    <xf numFmtId="4" fontId="33" fillId="25" borderId="1" xfId="0" applyNumberFormat="1" applyFont="1" applyFill="1" applyBorder="1" applyAlignment="1">
      <alignment vertical="center"/>
    </xf>
    <xf numFmtId="0" fontId="29" fillId="25" borderId="24" xfId="0" applyFont="1" applyFill="1" applyBorder="1" applyAlignment="1">
      <alignment horizontal="center" vertical="center" wrapText="1"/>
    </xf>
    <xf numFmtId="0" fontId="28" fillId="25" borderId="24" xfId="0" applyFont="1" applyFill="1" applyBorder="1" applyAlignment="1">
      <alignment horizontal="center" vertical="center" wrapText="1"/>
    </xf>
    <xf numFmtId="169" fontId="29" fillId="25" borderId="24" xfId="0" applyNumberFormat="1" applyFont="1" applyFill="1" applyBorder="1" applyAlignment="1">
      <alignment horizontal="center" vertical="center" wrapText="1"/>
    </xf>
    <xf numFmtId="170" fontId="29" fillId="25" borderId="24" xfId="0" applyNumberFormat="1" applyFont="1" applyFill="1" applyBorder="1" applyAlignment="1">
      <alignment horizontal="center" vertical="center" wrapText="1"/>
    </xf>
    <xf numFmtId="0" fontId="34" fillId="25" borderId="1" xfId="0" applyFont="1" applyFill="1" applyBorder="1" applyAlignment="1">
      <alignment horizontal="left" vertical="center" wrapText="1"/>
    </xf>
    <xf numFmtId="4" fontId="34" fillId="25" borderId="1" xfId="0" applyNumberFormat="1" applyFont="1" applyFill="1" applyBorder="1" applyAlignment="1">
      <alignment horizontal="center" vertical="center"/>
    </xf>
    <xf numFmtId="0" fontId="29" fillId="26" borderId="0" xfId="0" applyFont="1" applyFill="1"/>
    <xf numFmtId="0" fontId="29" fillId="25" borderId="0" xfId="0" applyFont="1" applyFill="1"/>
    <xf numFmtId="0" fontId="32" fillId="25" borderId="0" xfId="0" applyFont="1" applyFill="1"/>
    <xf numFmtId="0" fontId="32" fillId="25" borderId="1" xfId="0" applyFont="1" applyFill="1" applyBorder="1" applyAlignment="1">
      <alignment horizontal="center"/>
    </xf>
    <xf numFmtId="0" fontId="9" fillId="25" borderId="0" xfId="0" applyFont="1" applyFill="1"/>
    <xf numFmtId="0" fontId="36" fillId="25" borderId="0" xfId="0" applyFont="1" applyFill="1"/>
    <xf numFmtId="0" fontId="29" fillId="25" borderId="1" xfId="0" applyFont="1" applyFill="1" applyBorder="1" applyAlignment="1">
      <alignment horizontal="center" vertical="center"/>
    </xf>
    <xf numFmtId="4" fontId="34" fillId="25" borderId="1" xfId="804" applyNumberFormat="1" applyFont="1" applyFill="1" applyBorder="1" applyAlignment="1">
      <alignment horizontal="center" vertical="center"/>
    </xf>
    <xf numFmtId="0" fontId="35" fillId="25" borderId="0" xfId="0" applyFont="1" applyFill="1"/>
    <xf numFmtId="0" fontId="9" fillId="26" borderId="1" xfId="0" applyFont="1" applyFill="1" applyBorder="1" applyAlignment="1">
      <alignment horizontal="center" vertical="center" wrapText="1"/>
    </xf>
    <xf numFmtId="4" fontId="34" fillId="26" borderId="1" xfId="0" applyNumberFormat="1" applyFont="1" applyFill="1" applyBorder="1" applyAlignment="1">
      <alignment horizontal="center" vertical="center"/>
    </xf>
    <xf numFmtId="4" fontId="9" fillId="26" borderId="1" xfId="0" applyNumberFormat="1" applyFont="1" applyFill="1" applyBorder="1" applyAlignment="1">
      <alignment vertical="center"/>
    </xf>
    <xf numFmtId="0" fontId="9" fillId="26" borderId="0" xfId="0" applyFont="1" applyFill="1" applyAlignment="1">
      <alignment vertical="center"/>
    </xf>
    <xf numFmtId="4" fontId="33" fillId="26" borderId="1" xfId="0" applyNumberFormat="1" applyFont="1" applyFill="1" applyBorder="1" applyAlignment="1">
      <alignment horizontal="center" vertical="center"/>
    </xf>
    <xf numFmtId="4" fontId="33" fillId="26" borderId="1" xfId="0" applyNumberFormat="1" applyFont="1" applyFill="1" applyBorder="1" applyAlignment="1">
      <alignment vertical="center"/>
    </xf>
    <xf numFmtId="0" fontId="33" fillId="26" borderId="1" xfId="0" applyFont="1" applyFill="1" applyBorder="1" applyAlignment="1">
      <alignment horizontal="center" vertical="center"/>
    </xf>
    <xf numFmtId="0" fontId="9" fillId="25" borderId="0" xfId="0" applyFont="1" applyFill="1" applyAlignment="1">
      <alignment vertical="center"/>
    </xf>
    <xf numFmtId="4" fontId="28" fillId="26" borderId="1" xfId="0" applyNumberFormat="1" applyFont="1" applyFill="1" applyBorder="1" applyAlignment="1">
      <alignment horizontal="center" vertical="center"/>
    </xf>
    <xf numFmtId="0" fontId="28" fillId="26" borderId="0" xfId="0" applyFont="1" applyFill="1"/>
    <xf numFmtId="0" fontId="35" fillId="26" borderId="0" xfId="0" applyFont="1" applyFill="1"/>
    <xf numFmtId="0" fontId="32" fillId="26" borderId="0" xfId="0" applyFont="1" applyFill="1" applyAlignment="1">
      <alignment horizontal="center"/>
    </xf>
    <xf numFmtId="49" fontId="9" fillId="26" borderId="1" xfId="0" applyNumberFormat="1" applyFont="1" applyFill="1" applyBorder="1" applyAlignment="1">
      <alignment horizontal="center" vertical="center"/>
    </xf>
    <xf numFmtId="0" fontId="9" fillId="26" borderId="2" xfId="0" applyFont="1" applyFill="1" applyBorder="1" applyAlignment="1">
      <alignment horizontal="center" vertical="center" wrapText="1"/>
    </xf>
    <xf numFmtId="4" fontId="36" fillId="26" borderId="1" xfId="0" applyNumberFormat="1" applyFont="1" applyFill="1" applyBorder="1" applyAlignment="1">
      <alignment horizontal="center" vertical="center"/>
    </xf>
    <xf numFmtId="4" fontId="36" fillId="26" borderId="1" xfId="5" applyNumberFormat="1" applyFont="1" applyFill="1" applyBorder="1" applyAlignment="1">
      <alignment horizontal="center" vertical="center" wrapText="1"/>
    </xf>
    <xf numFmtId="4" fontId="36" fillId="26" borderId="5" xfId="0" applyNumberFormat="1" applyFont="1" applyFill="1" applyBorder="1" applyAlignment="1">
      <alignment horizontal="center" vertical="center"/>
    </xf>
    <xf numFmtId="4" fontId="39" fillId="26" borderId="1" xfId="0" applyNumberFormat="1" applyFont="1" applyFill="1" applyBorder="1" applyAlignment="1">
      <alignment horizontal="center" vertical="center"/>
    </xf>
    <xf numFmtId="0" fontId="39" fillId="26" borderId="1" xfId="0" applyFont="1" applyFill="1" applyBorder="1" applyAlignment="1">
      <alignment horizontal="center" vertical="center"/>
    </xf>
    <xf numFmtId="4" fontId="39" fillId="26" borderId="3" xfId="0" applyNumberFormat="1" applyFont="1" applyFill="1" applyBorder="1" applyAlignment="1">
      <alignment horizontal="center" vertical="center"/>
    </xf>
    <xf numFmtId="0" fontId="32" fillId="25" borderId="0" xfId="0" applyFont="1" applyFill="1" applyAlignment="1">
      <alignment horizontal="center"/>
    </xf>
    <xf numFmtId="4" fontId="28" fillId="25" borderId="5" xfId="0" applyNumberFormat="1" applyFont="1" applyFill="1" applyBorder="1" applyAlignment="1">
      <alignment horizontal="center" vertical="center"/>
    </xf>
    <xf numFmtId="0" fontId="28" fillId="25" borderId="0" xfId="0" applyFont="1" applyFill="1"/>
    <xf numFmtId="0" fontId="33" fillId="0" borderId="2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33" fillId="0" borderId="1" xfId="0" applyNumberFormat="1" applyFont="1" applyFill="1" applyBorder="1" applyAlignment="1">
      <alignment horizontal="center" vertical="center" wrapText="1"/>
    </xf>
    <xf numFmtId="171" fontId="33" fillId="27" borderId="2" xfId="0" applyNumberFormat="1" applyFont="1" applyFill="1" applyBorder="1" applyAlignment="1">
      <alignment horizontal="center" vertical="center" wrapText="1"/>
    </xf>
    <xf numFmtId="0" fontId="40" fillId="0" borderId="1" xfId="0" applyFont="1" applyBorder="1"/>
    <xf numFmtId="0" fontId="33" fillId="0" borderId="20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41" fillId="0" borderId="1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71" fontId="9" fillId="0" borderId="1" xfId="0" applyNumberFormat="1" applyFont="1" applyFill="1" applyBorder="1" applyAlignment="1">
      <alignment horizontal="center" vertical="center" wrapText="1"/>
    </xf>
    <xf numFmtId="0" fontId="33" fillId="26" borderId="1" xfId="0" applyFont="1" applyFill="1" applyBorder="1" applyAlignment="1">
      <alignment horizontal="right" vertical="center"/>
    </xf>
    <xf numFmtId="4" fontId="36" fillId="26" borderId="1" xfId="0" applyNumberFormat="1" applyFont="1" applyFill="1" applyBorder="1" applyAlignment="1">
      <alignment vertical="center"/>
    </xf>
    <xf numFmtId="0" fontId="29" fillId="25" borderId="0" xfId="0" applyFont="1" applyFill="1" applyAlignment="1">
      <alignment horizontal="left"/>
    </xf>
    <xf numFmtId="4" fontId="29" fillId="0" borderId="1" xfId="0" applyNumberFormat="1" applyFont="1" applyFill="1" applyBorder="1" applyAlignment="1">
      <alignment horizontal="center" vertical="center"/>
    </xf>
    <xf numFmtId="0" fontId="34" fillId="25" borderId="5" xfId="0" applyFont="1" applyFill="1" applyBorder="1" applyAlignment="1">
      <alignment horizontal="center" vertical="center"/>
    </xf>
    <xf numFmtId="0" fontId="29" fillId="25" borderId="5" xfId="0" applyFont="1" applyFill="1" applyBorder="1" applyAlignment="1">
      <alignment horizontal="left" vertical="center" wrapText="1"/>
    </xf>
    <xf numFmtId="0" fontId="9" fillId="25" borderId="5" xfId="0" applyFont="1" applyFill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/>
    </xf>
    <xf numFmtId="4" fontId="9" fillId="25" borderId="5" xfId="0" applyNumberFormat="1" applyFont="1" applyFill="1" applyBorder="1" applyAlignment="1">
      <alignment horizontal="center" vertical="center" wrapText="1"/>
    </xf>
    <xf numFmtId="3" fontId="9" fillId="25" borderId="5" xfId="0" applyNumberFormat="1" applyFont="1" applyFill="1" applyBorder="1" applyAlignment="1">
      <alignment horizontal="center" vertical="center" wrapText="1"/>
    </xf>
    <xf numFmtId="4" fontId="9" fillId="25" borderId="5" xfId="0" applyNumberFormat="1" applyFont="1" applyFill="1" applyBorder="1" applyAlignment="1">
      <alignment horizontal="center" vertical="center"/>
    </xf>
    <xf numFmtId="4" fontId="37" fillId="25" borderId="5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horizontal="right" vertical="center"/>
    </xf>
    <xf numFmtId="0" fontId="33" fillId="25" borderId="0" xfId="0" applyFont="1" applyFill="1" applyAlignment="1">
      <alignment vertical="center"/>
    </xf>
    <xf numFmtId="3" fontId="9" fillId="25" borderId="1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vertical="center"/>
    </xf>
    <xf numFmtId="49" fontId="9" fillId="25" borderId="1" xfId="0" applyNumberFormat="1" applyFont="1" applyFill="1" applyBorder="1" applyAlignment="1">
      <alignment horizontal="center" vertical="center"/>
    </xf>
    <xf numFmtId="0" fontId="36" fillId="26" borderId="0" xfId="0" applyFont="1" applyFill="1" applyBorder="1" applyAlignment="1">
      <alignment horizontal="center" vertical="center" wrapText="1"/>
    </xf>
    <xf numFmtId="4" fontId="36" fillId="25" borderId="1" xfId="0" applyNumberFormat="1" applyFont="1" applyFill="1" applyBorder="1" applyAlignment="1">
      <alignment horizontal="center" vertical="center" wrapText="1"/>
    </xf>
    <xf numFmtId="4" fontId="36" fillId="25" borderId="1" xfId="5" applyNumberFormat="1" applyFont="1" applyFill="1" applyBorder="1" applyAlignment="1">
      <alignment horizontal="center" vertical="center" wrapText="1"/>
    </xf>
    <xf numFmtId="4" fontId="36" fillId="25" borderId="3" xfId="5" applyNumberFormat="1" applyFont="1" applyFill="1" applyBorder="1" applyAlignment="1">
      <alignment horizontal="center" vertical="center" wrapText="1"/>
    </xf>
    <xf numFmtId="0" fontId="9" fillId="25" borderId="23" xfId="0" applyFont="1" applyFill="1" applyBorder="1" applyAlignment="1">
      <alignment horizontal="left" vertical="center"/>
    </xf>
    <xf numFmtId="4" fontId="36" fillId="25" borderId="5" xfId="0" applyNumberFormat="1" applyFont="1" applyFill="1" applyBorder="1" applyAlignment="1">
      <alignment horizontal="center" vertical="center"/>
    </xf>
    <xf numFmtId="4" fontId="39" fillId="25" borderId="1" xfId="0" applyNumberFormat="1" applyFont="1" applyFill="1" applyBorder="1" applyAlignment="1">
      <alignment horizontal="center" vertical="center"/>
    </xf>
    <xf numFmtId="0" fontId="39" fillId="25" borderId="1" xfId="0" applyFont="1" applyFill="1" applyBorder="1" applyAlignment="1">
      <alignment horizontal="center" vertical="center"/>
    </xf>
    <xf numFmtId="4" fontId="39" fillId="25" borderId="3" xfId="0" applyNumberFormat="1" applyFont="1" applyFill="1" applyBorder="1" applyAlignment="1">
      <alignment horizontal="center" vertical="center"/>
    </xf>
    <xf numFmtId="4" fontId="29" fillId="25" borderId="1" xfId="0" applyNumberFormat="1" applyFont="1" applyFill="1" applyBorder="1" applyAlignment="1">
      <alignment horizontal="center" vertical="center" wrapText="1"/>
    </xf>
    <xf numFmtId="4" fontId="29" fillId="25" borderId="1" xfId="5" applyNumberFormat="1" applyFont="1" applyFill="1" applyBorder="1" applyAlignment="1">
      <alignment horizontal="center" vertical="center" wrapText="1"/>
    </xf>
    <xf numFmtId="4" fontId="29" fillId="25" borderId="5" xfId="0" applyNumberFormat="1" applyFont="1" applyFill="1" applyBorder="1" applyAlignment="1">
      <alignment horizontal="center" vertical="center"/>
    </xf>
    <xf numFmtId="4" fontId="28" fillId="25" borderId="1" xfId="0" applyNumberFormat="1" applyFont="1" applyFill="1" applyBorder="1" applyAlignment="1">
      <alignment horizontal="center" vertical="center"/>
    </xf>
    <xf numFmtId="0" fontId="28" fillId="25" borderId="1" xfId="0" applyFont="1" applyFill="1" applyBorder="1" applyAlignment="1">
      <alignment horizontal="center" vertical="center"/>
    </xf>
    <xf numFmtId="0" fontId="29" fillId="25" borderId="1" xfId="0" applyFont="1" applyFill="1" applyBorder="1" applyAlignment="1">
      <alignment horizontal="left" vertical="center" wrapText="1"/>
    </xf>
    <xf numFmtId="3" fontId="29" fillId="25" borderId="1" xfId="0" applyNumberFormat="1" applyFont="1" applyFill="1" applyBorder="1" applyAlignment="1">
      <alignment horizontal="center" vertical="center" wrapText="1"/>
    </xf>
    <xf numFmtId="0" fontId="28" fillId="25" borderId="0" xfId="0" applyFont="1" applyFill="1" applyAlignment="1">
      <alignment vertical="center"/>
    </xf>
    <xf numFmtId="0" fontId="29" fillId="25" borderId="1" xfId="0" applyFont="1" applyFill="1" applyBorder="1" applyAlignment="1">
      <alignment horizontal="center" vertical="center" wrapText="1"/>
    </xf>
    <xf numFmtId="4" fontId="29" fillId="25" borderId="1" xfId="0" applyNumberFormat="1" applyFont="1" applyFill="1" applyBorder="1" applyAlignment="1">
      <alignment vertical="center"/>
    </xf>
    <xf numFmtId="0" fontId="29" fillId="25" borderId="0" xfId="0" applyFont="1" applyFill="1" applyAlignment="1">
      <alignment vertical="center"/>
    </xf>
    <xf numFmtId="3" fontId="29" fillId="25" borderId="1" xfId="0" applyNumberFormat="1" applyFont="1" applyFill="1" applyBorder="1" applyAlignment="1">
      <alignment horizontal="center" vertical="center"/>
    </xf>
    <xf numFmtId="4" fontId="28" fillId="25" borderId="1" xfId="0" applyNumberFormat="1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9" fillId="25" borderId="0" xfId="0" applyFont="1" applyFill="1" applyBorder="1" applyAlignment="1">
      <alignment horizontal="center" vertical="center"/>
    </xf>
    <xf numFmtId="169" fontId="29" fillId="25" borderId="0" xfId="0" applyNumberFormat="1" applyFont="1" applyFill="1" applyBorder="1" applyAlignment="1">
      <alignment horizontal="center" vertical="center"/>
    </xf>
    <xf numFmtId="169" fontId="29" fillId="25" borderId="1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9" fillId="25" borderId="2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4" fontId="9" fillId="0" borderId="3" xfId="0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>
      <alignment vertical="center" wrapText="1"/>
    </xf>
    <xf numFmtId="0" fontId="9" fillId="26" borderId="19" xfId="0" applyFont="1" applyFill="1" applyBorder="1" applyAlignment="1">
      <alignment horizontal="left" vertical="center" wrapText="1"/>
    </xf>
    <xf numFmtId="4" fontId="9" fillId="26" borderId="5" xfId="0" applyNumberFormat="1" applyFont="1" applyFill="1" applyBorder="1" applyAlignment="1">
      <alignment horizontal="center" vertical="center"/>
    </xf>
    <xf numFmtId="4" fontId="39" fillId="26" borderId="5" xfId="0" applyNumberFormat="1" applyFont="1" applyFill="1" applyBorder="1" applyAlignment="1">
      <alignment horizontal="center" vertical="center"/>
    </xf>
    <xf numFmtId="0" fontId="39" fillId="26" borderId="5" xfId="0" applyFont="1" applyFill="1" applyBorder="1" applyAlignment="1">
      <alignment horizontal="center" vertical="center"/>
    </xf>
    <xf numFmtId="4" fontId="36" fillId="26" borderId="5" xfId="5" applyNumberFormat="1" applyFont="1" applyFill="1" applyBorder="1" applyAlignment="1">
      <alignment horizontal="center" vertical="center" wrapText="1"/>
    </xf>
    <xf numFmtId="4" fontId="39" fillId="26" borderId="21" xfId="0" applyNumberFormat="1" applyFont="1" applyFill="1" applyBorder="1" applyAlignment="1">
      <alignment horizontal="center" vertical="center"/>
    </xf>
    <xf numFmtId="3" fontId="36" fillId="26" borderId="1" xfId="0" applyNumberFormat="1" applyFont="1" applyFill="1" applyBorder="1" applyAlignment="1">
      <alignment horizontal="center" vertical="center"/>
    </xf>
    <xf numFmtId="4" fontId="33" fillId="25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3" fillId="25" borderId="3" xfId="0" applyFont="1" applyFill="1" applyBorder="1" applyAlignment="1">
      <alignment horizontal="center" vertical="center" wrapText="1"/>
    </xf>
    <xf numFmtId="0" fontId="33" fillId="25" borderId="17" xfId="0" applyFont="1" applyFill="1" applyBorder="1" applyAlignment="1">
      <alignment horizontal="center" vertical="center" wrapText="1"/>
    </xf>
    <xf numFmtId="0" fontId="33" fillId="25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33" fillId="25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33" fillId="0" borderId="17" xfId="0" applyFont="1" applyFill="1" applyBorder="1" applyAlignment="1">
      <alignment horizontal="right" vertical="center" wrapText="1"/>
    </xf>
    <xf numFmtId="171" fontId="39" fillId="0" borderId="2" xfId="0" applyNumberFormat="1" applyFont="1" applyFill="1" applyBorder="1" applyAlignment="1">
      <alignment horizontal="center" vertical="center" wrapText="1"/>
    </xf>
    <xf numFmtId="171" fontId="39" fillId="0" borderId="5" xfId="0" applyNumberFormat="1" applyFont="1" applyFill="1" applyBorder="1" applyAlignment="1">
      <alignment horizontal="center" vertical="center" wrapText="1"/>
    </xf>
    <xf numFmtId="0" fontId="36" fillId="25" borderId="25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6" fillId="25" borderId="27" xfId="0" applyFont="1" applyFill="1" applyBorder="1" applyAlignment="1">
      <alignment horizontal="center" vertical="center" wrapText="1"/>
    </xf>
    <xf numFmtId="0" fontId="38" fillId="26" borderId="3" xfId="0" applyFont="1" applyFill="1" applyBorder="1" applyAlignment="1">
      <alignment horizontal="center" vertical="center" wrapText="1"/>
    </xf>
    <xf numFmtId="0" fontId="33" fillId="26" borderId="17" xfId="0" applyFont="1" applyFill="1" applyBorder="1" applyAlignment="1">
      <alignment horizontal="center" vertical="center" wrapText="1"/>
    </xf>
    <xf numFmtId="0" fontId="33" fillId="26" borderId="4" xfId="0" applyFont="1" applyFill="1" applyBorder="1" applyAlignment="1">
      <alignment horizontal="center" vertical="center" wrapText="1"/>
    </xf>
    <xf numFmtId="171" fontId="40" fillId="0" borderId="5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top" wrapText="1"/>
    </xf>
    <xf numFmtId="0" fontId="38" fillId="26" borderId="19" xfId="0" applyFont="1" applyFill="1" applyBorder="1" applyAlignment="1">
      <alignment horizontal="center" vertical="center" wrapText="1"/>
    </xf>
    <xf numFmtId="0" fontId="33" fillId="26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textRotation="90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33" fillId="0" borderId="5" xfId="0" applyNumberFormat="1" applyFont="1" applyFill="1" applyBorder="1" applyAlignment="1">
      <alignment horizontal="center" vertical="center" wrapText="1"/>
    </xf>
    <xf numFmtId="0" fontId="38" fillId="26" borderId="17" xfId="0" applyFont="1" applyFill="1" applyBorder="1" applyAlignment="1">
      <alignment horizontal="center" vertical="center" wrapText="1"/>
    </xf>
    <xf numFmtId="0" fontId="38" fillId="26" borderId="4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36" fillId="0" borderId="1" xfId="0" applyNumberFormat="1" applyFont="1" applyFill="1" applyBorder="1" applyAlignment="1">
      <alignment horizontal="center" vertical="center"/>
    </xf>
    <xf numFmtId="4" fontId="36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4" fontId="33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center" vertical="center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view="pageBreakPreview" topLeftCell="A4" zoomScale="66" zoomScaleNormal="73" zoomScaleSheetLayoutView="66" workbookViewId="0">
      <pane ySplit="5" topLeftCell="A39" activePane="bottomLeft" state="frozen"/>
      <selection activeCell="A4" sqref="A4"/>
      <selection pane="bottomLeft" activeCell="F44" sqref="F44"/>
    </sheetView>
  </sheetViews>
  <sheetFormatPr defaultColWidth="9.140625" defaultRowHeight="18.75" customHeight="1" x14ac:dyDescent="0.25"/>
  <cols>
    <col min="1" max="1" width="6.5703125" style="20" customWidth="1"/>
    <col min="2" max="2" width="57.42578125" style="11" customWidth="1"/>
    <col min="3" max="3" width="16.28515625" style="20" customWidth="1"/>
    <col min="4" max="4" width="13.140625" style="20" customWidth="1"/>
    <col min="5" max="5" width="15.28515625" style="20" customWidth="1"/>
    <col min="6" max="6" width="15" style="20" customWidth="1"/>
    <col min="7" max="7" width="13.85546875" style="20" customWidth="1"/>
    <col min="8" max="10" width="16.7109375" style="10" customWidth="1"/>
    <col min="11" max="11" width="22.85546875" style="10" customWidth="1"/>
    <col min="12" max="12" width="17.7109375" style="21" customWidth="1"/>
    <col min="13" max="13" width="19.140625" style="21" customWidth="1"/>
    <col min="14" max="14" width="15.85546875" style="21" customWidth="1"/>
    <col min="15" max="15" width="21.140625" style="22" customWidth="1"/>
    <col min="16" max="16" width="46.28515625" style="11" customWidth="1"/>
    <col min="17" max="16384" width="9.140625" style="11"/>
  </cols>
  <sheetData>
    <row r="1" spans="1:16" ht="83.2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L1" s="184" t="s">
        <v>95</v>
      </c>
      <c r="M1" s="184"/>
      <c r="N1" s="184"/>
      <c r="O1" s="184"/>
    </row>
    <row r="2" spans="1:16" ht="66.75" customHeight="1" x14ac:dyDescent="0.25">
      <c r="A2" s="190" t="s">
        <v>58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1:16" ht="55.5" customHeight="1" x14ac:dyDescent="0.25">
      <c r="A3" s="191" t="s">
        <v>59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</row>
    <row r="4" spans="1:16" ht="77.25" customHeight="1" x14ac:dyDescent="0.25">
      <c r="A4" s="167"/>
      <c r="B4" s="167"/>
      <c r="C4" s="168"/>
      <c r="D4" s="169"/>
      <c r="E4" s="167"/>
      <c r="F4" s="167"/>
      <c r="G4" s="167"/>
      <c r="H4" s="167"/>
      <c r="I4" s="170"/>
      <c r="J4" s="171"/>
      <c r="K4" s="196" t="s">
        <v>120</v>
      </c>
      <c r="L4" s="197"/>
      <c r="M4" s="197"/>
      <c r="N4" s="197"/>
      <c r="O4" s="197"/>
    </row>
    <row r="5" spans="1:16" ht="33.75" customHeight="1" x14ac:dyDescent="0.25">
      <c r="A5" s="185" t="s">
        <v>1</v>
      </c>
      <c r="B5" s="185" t="s">
        <v>36</v>
      </c>
      <c r="C5" s="185" t="s">
        <v>2</v>
      </c>
      <c r="D5" s="185"/>
      <c r="E5" s="185" t="s">
        <v>3</v>
      </c>
      <c r="F5" s="185" t="s">
        <v>4</v>
      </c>
      <c r="G5" s="185" t="s">
        <v>5</v>
      </c>
      <c r="H5" s="186" t="s">
        <v>6</v>
      </c>
      <c r="I5" s="186" t="s">
        <v>7</v>
      </c>
      <c r="J5" s="186"/>
      <c r="K5" s="187" t="s">
        <v>8</v>
      </c>
      <c r="L5" s="192" t="s">
        <v>17</v>
      </c>
      <c r="M5" s="193"/>
      <c r="N5" s="194"/>
      <c r="O5" s="187" t="s">
        <v>38</v>
      </c>
    </row>
    <row r="6" spans="1:16" ht="19.5" customHeight="1" x14ac:dyDescent="0.25">
      <c r="A6" s="185"/>
      <c r="B6" s="185"/>
      <c r="C6" s="185" t="s">
        <v>9</v>
      </c>
      <c r="D6" s="185" t="s">
        <v>16</v>
      </c>
      <c r="E6" s="185"/>
      <c r="F6" s="185"/>
      <c r="G6" s="185"/>
      <c r="H6" s="186"/>
      <c r="I6" s="186" t="s">
        <v>10</v>
      </c>
      <c r="J6" s="186" t="s">
        <v>11</v>
      </c>
      <c r="K6" s="187"/>
      <c r="L6" s="188" t="s">
        <v>18</v>
      </c>
      <c r="M6" s="192" t="s">
        <v>19</v>
      </c>
      <c r="N6" s="194"/>
      <c r="O6" s="187"/>
    </row>
    <row r="7" spans="1:16" ht="75" customHeight="1" x14ac:dyDescent="0.25">
      <c r="A7" s="185"/>
      <c r="B7" s="185"/>
      <c r="C7" s="185"/>
      <c r="D7" s="185"/>
      <c r="E7" s="185"/>
      <c r="F7" s="185"/>
      <c r="G7" s="185"/>
      <c r="H7" s="186"/>
      <c r="I7" s="186"/>
      <c r="J7" s="186"/>
      <c r="K7" s="187"/>
      <c r="L7" s="189"/>
      <c r="M7" s="12" t="s">
        <v>20</v>
      </c>
      <c r="N7" s="12" t="s">
        <v>21</v>
      </c>
      <c r="O7" s="187"/>
    </row>
    <row r="8" spans="1:16" ht="15.75" customHeight="1" x14ac:dyDescent="0.25">
      <c r="A8" s="185"/>
      <c r="B8" s="185"/>
      <c r="C8" s="185"/>
      <c r="D8" s="185"/>
      <c r="E8" s="185"/>
      <c r="F8" s="185"/>
      <c r="G8" s="185"/>
      <c r="H8" s="12" t="s">
        <v>12</v>
      </c>
      <c r="I8" s="12" t="s">
        <v>12</v>
      </c>
      <c r="J8" s="12" t="s">
        <v>12</v>
      </c>
      <c r="K8" s="13" t="s">
        <v>13</v>
      </c>
      <c r="L8" s="12" t="s">
        <v>22</v>
      </c>
      <c r="M8" s="12" t="s">
        <v>22</v>
      </c>
      <c r="N8" s="12" t="s">
        <v>22</v>
      </c>
      <c r="O8" s="12" t="s">
        <v>22</v>
      </c>
    </row>
    <row r="9" spans="1:16" s="15" customFormat="1" ht="15" customHeight="1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4">
        <v>14</v>
      </c>
      <c r="O9" s="14">
        <v>15</v>
      </c>
    </row>
    <row r="10" spans="1:16" ht="27" customHeight="1" x14ac:dyDescent="0.25">
      <c r="A10" s="195" t="s">
        <v>41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</row>
    <row r="11" spans="1:16" ht="21" customHeight="1" x14ac:dyDescent="0.25">
      <c r="A11" s="126">
        <v>1</v>
      </c>
      <c r="B11" s="127" t="s">
        <v>45</v>
      </c>
      <c r="C11" s="128">
        <v>1973</v>
      </c>
      <c r="D11" s="129" t="s">
        <v>70</v>
      </c>
      <c r="E11" s="126" t="s">
        <v>72</v>
      </c>
      <c r="F11" s="128">
        <v>5</v>
      </c>
      <c r="G11" s="128">
        <v>8</v>
      </c>
      <c r="H11" s="130">
        <v>7535.22</v>
      </c>
      <c r="I11" s="54">
        <v>7535.22</v>
      </c>
      <c r="J11" s="130">
        <v>4814.38</v>
      </c>
      <c r="K11" s="131">
        <v>208</v>
      </c>
      <c r="L11" s="132">
        <f>SUM(M11:N11)</f>
        <v>31170361.536000002</v>
      </c>
      <c r="M11" s="132">
        <f>'2'!C10</f>
        <v>31170361.536000002</v>
      </c>
      <c r="N11" s="132">
        <v>0</v>
      </c>
      <c r="O11" s="133">
        <v>18067.68</v>
      </c>
      <c r="P11" s="44"/>
    </row>
    <row r="12" spans="1:16" ht="21" customHeight="1" x14ac:dyDescent="0.25">
      <c r="A12" s="51">
        <v>2</v>
      </c>
      <c r="B12" s="58" t="s">
        <v>46</v>
      </c>
      <c r="C12" s="51">
        <v>1956</v>
      </c>
      <c r="D12" s="52" t="s">
        <v>70</v>
      </c>
      <c r="E12" s="52" t="s">
        <v>73</v>
      </c>
      <c r="F12" s="51">
        <v>3</v>
      </c>
      <c r="G12" s="51">
        <v>2</v>
      </c>
      <c r="H12" s="28">
        <v>1289.8</v>
      </c>
      <c r="I12" s="28">
        <v>1156.5</v>
      </c>
      <c r="J12" s="28">
        <v>1156.5</v>
      </c>
      <c r="K12" s="51">
        <v>31</v>
      </c>
      <c r="L12" s="56">
        <f t="shared" ref="L12:L18" si="0">SUM(M12:N12)</f>
        <v>5575752.4500000002</v>
      </c>
      <c r="M12" s="56">
        <f>'2'!C11</f>
        <v>5575752.4500000002</v>
      </c>
      <c r="N12" s="56">
        <v>0</v>
      </c>
      <c r="O12" s="57">
        <v>13767.29</v>
      </c>
    </row>
    <row r="13" spans="1:16" ht="21" customHeight="1" x14ac:dyDescent="0.25">
      <c r="A13" s="51">
        <v>3</v>
      </c>
      <c r="B13" s="58" t="s">
        <v>94</v>
      </c>
      <c r="C13" s="59">
        <v>1978</v>
      </c>
      <c r="D13" s="60" t="s">
        <v>70</v>
      </c>
      <c r="E13" s="59" t="s">
        <v>71</v>
      </c>
      <c r="F13" s="59">
        <v>5</v>
      </c>
      <c r="G13" s="59">
        <v>8</v>
      </c>
      <c r="H13" s="61">
        <v>8859</v>
      </c>
      <c r="I13" s="61">
        <v>5491.4</v>
      </c>
      <c r="J13" s="61">
        <v>5491.4</v>
      </c>
      <c r="K13" s="61">
        <v>170</v>
      </c>
      <c r="L13" s="56">
        <f t="shared" si="0"/>
        <v>23390625.710000001</v>
      </c>
      <c r="M13" s="56">
        <f>'2'!C12</f>
        <v>23390625.710000001</v>
      </c>
      <c r="N13" s="56">
        <v>0</v>
      </c>
      <c r="O13" s="57">
        <v>13767.29</v>
      </c>
    </row>
    <row r="14" spans="1:16" ht="21" customHeight="1" x14ac:dyDescent="0.25">
      <c r="A14" s="51">
        <v>4</v>
      </c>
      <c r="B14" s="58" t="s">
        <v>93</v>
      </c>
      <c r="C14" s="59">
        <v>1983</v>
      </c>
      <c r="D14" s="60" t="s">
        <v>70</v>
      </c>
      <c r="E14" s="59" t="s">
        <v>72</v>
      </c>
      <c r="F14" s="59">
        <v>5</v>
      </c>
      <c r="G14" s="59">
        <v>12</v>
      </c>
      <c r="H14" s="61">
        <v>12056.8</v>
      </c>
      <c r="I14" s="61">
        <v>8523</v>
      </c>
      <c r="J14" s="61">
        <v>8041.7</v>
      </c>
      <c r="K14" s="61">
        <v>213</v>
      </c>
      <c r="L14" s="56">
        <f t="shared" si="0"/>
        <v>47951622.719999999</v>
      </c>
      <c r="M14" s="56">
        <f>'2'!C13</f>
        <v>47951622.719999999</v>
      </c>
      <c r="N14" s="56">
        <v>0</v>
      </c>
      <c r="O14" s="62">
        <v>18067.68</v>
      </c>
    </row>
    <row r="15" spans="1:16" ht="21" customHeight="1" x14ac:dyDescent="0.25">
      <c r="A15" s="51">
        <v>5</v>
      </c>
      <c r="B15" s="58" t="s">
        <v>47</v>
      </c>
      <c r="C15" s="59">
        <v>1962</v>
      </c>
      <c r="D15" s="60" t="s">
        <v>70</v>
      </c>
      <c r="E15" s="59" t="s">
        <v>72</v>
      </c>
      <c r="F15" s="59">
        <v>4</v>
      </c>
      <c r="G15" s="59">
        <v>2</v>
      </c>
      <c r="H15" s="61">
        <v>2364.5</v>
      </c>
      <c r="I15" s="61">
        <v>1274.8</v>
      </c>
      <c r="J15" s="61">
        <v>1274.8</v>
      </c>
      <c r="K15" s="61">
        <v>54</v>
      </c>
      <c r="L15" s="56">
        <f t="shared" si="0"/>
        <v>7475638.4700000007</v>
      </c>
      <c r="M15" s="56">
        <f>'2'!C14</f>
        <v>7475638.4700000007</v>
      </c>
      <c r="N15" s="56">
        <v>0</v>
      </c>
      <c r="O15" s="57">
        <v>13767.29</v>
      </c>
    </row>
    <row r="16" spans="1:16" ht="21" customHeight="1" x14ac:dyDescent="0.25">
      <c r="A16" s="51">
        <v>6</v>
      </c>
      <c r="B16" s="58" t="s">
        <v>89</v>
      </c>
      <c r="C16" s="59">
        <v>1979</v>
      </c>
      <c r="D16" s="60" t="s">
        <v>70</v>
      </c>
      <c r="E16" s="59" t="s">
        <v>72</v>
      </c>
      <c r="F16" s="59">
        <v>2</v>
      </c>
      <c r="G16" s="59">
        <v>3</v>
      </c>
      <c r="H16" s="61">
        <v>1010.1</v>
      </c>
      <c r="I16" s="61">
        <v>912.8</v>
      </c>
      <c r="J16" s="61">
        <v>912.8</v>
      </c>
      <c r="K16" s="61">
        <v>29</v>
      </c>
      <c r="L16" s="56">
        <f t="shared" si="0"/>
        <v>13101816.287999999</v>
      </c>
      <c r="M16" s="56">
        <f>'2'!C15</f>
        <v>13101816.287999999</v>
      </c>
      <c r="N16" s="56">
        <v>0</v>
      </c>
      <c r="O16" s="62">
        <v>18067.68</v>
      </c>
    </row>
    <row r="17" spans="1:15" ht="21" customHeight="1" x14ac:dyDescent="0.25">
      <c r="A17" s="51">
        <v>7</v>
      </c>
      <c r="B17" s="58" t="s">
        <v>49</v>
      </c>
      <c r="C17" s="59">
        <v>1964</v>
      </c>
      <c r="D17" s="60" t="s">
        <v>70</v>
      </c>
      <c r="E17" s="59" t="s">
        <v>72</v>
      </c>
      <c r="F17" s="59">
        <v>4</v>
      </c>
      <c r="G17" s="59">
        <v>2</v>
      </c>
      <c r="H17" s="61">
        <v>2354.5</v>
      </c>
      <c r="I17" s="61">
        <v>1261.01</v>
      </c>
      <c r="J17" s="61">
        <v>1261.01</v>
      </c>
      <c r="K17" s="61">
        <v>50</v>
      </c>
      <c r="L17" s="56">
        <f t="shared" si="0"/>
        <v>7324198.2800000003</v>
      </c>
      <c r="M17" s="56">
        <f>'2'!C16</f>
        <v>7324198.2800000003</v>
      </c>
      <c r="N17" s="56">
        <v>0</v>
      </c>
      <c r="O17" s="57">
        <v>13767.29</v>
      </c>
    </row>
    <row r="18" spans="1:15" ht="21" customHeight="1" x14ac:dyDescent="0.25">
      <c r="A18" s="51">
        <v>8</v>
      </c>
      <c r="B18" s="58" t="s">
        <v>50</v>
      </c>
      <c r="C18" s="59">
        <v>1966</v>
      </c>
      <c r="D18" s="60" t="s">
        <v>70</v>
      </c>
      <c r="E18" s="59" t="s">
        <v>72</v>
      </c>
      <c r="F18" s="59">
        <v>5</v>
      </c>
      <c r="G18" s="59">
        <v>4</v>
      </c>
      <c r="H18" s="61">
        <v>6417.6</v>
      </c>
      <c r="I18" s="61">
        <v>3285.21</v>
      </c>
      <c r="J18" s="61">
        <v>2992.51</v>
      </c>
      <c r="K18" s="61">
        <v>113</v>
      </c>
      <c r="L18" s="56">
        <f t="shared" si="0"/>
        <v>9471895.5200000014</v>
      </c>
      <c r="M18" s="56">
        <f>'2'!C17</f>
        <v>9471895.5200000014</v>
      </c>
      <c r="N18" s="56">
        <v>0</v>
      </c>
      <c r="O18" s="57">
        <v>13767.29</v>
      </c>
    </row>
    <row r="19" spans="1:15" ht="21" customHeight="1" x14ac:dyDescent="0.25">
      <c r="A19" s="51"/>
      <c r="B19" s="63" t="s">
        <v>26</v>
      </c>
      <c r="C19" s="64" t="s">
        <v>27</v>
      </c>
      <c r="D19" s="64" t="s">
        <v>27</v>
      </c>
      <c r="E19" s="64" t="s">
        <v>27</v>
      </c>
      <c r="F19" s="64" t="s">
        <v>27</v>
      </c>
      <c r="G19" s="64" t="s">
        <v>27</v>
      </c>
      <c r="H19" s="65">
        <f t="shared" ref="H19:N19" si="1">SUM(H11:H18)</f>
        <v>41887.519999999997</v>
      </c>
      <c r="I19" s="65">
        <f t="shared" si="1"/>
        <v>29439.94</v>
      </c>
      <c r="J19" s="65">
        <f t="shared" si="1"/>
        <v>25945.1</v>
      </c>
      <c r="K19" s="66">
        <f t="shared" si="1"/>
        <v>868</v>
      </c>
      <c r="L19" s="65">
        <f t="shared" si="1"/>
        <v>145461910.97400001</v>
      </c>
      <c r="M19" s="67">
        <f t="shared" si="1"/>
        <v>145461910.97400001</v>
      </c>
      <c r="N19" s="67">
        <f t="shared" si="1"/>
        <v>0</v>
      </c>
      <c r="O19" s="64" t="s">
        <v>27</v>
      </c>
    </row>
    <row r="20" spans="1:15" s="90" customFormat="1" ht="21" customHeight="1" x14ac:dyDescent="0.25">
      <c r="A20" s="181" t="s">
        <v>98</v>
      </c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3"/>
    </row>
    <row r="21" spans="1:15" s="161" customFormat="1" ht="21" customHeight="1" x14ac:dyDescent="0.25">
      <c r="A21" s="80">
        <v>1</v>
      </c>
      <c r="B21" s="153" t="s">
        <v>48</v>
      </c>
      <c r="C21" s="68">
        <v>1972</v>
      </c>
      <c r="D21" s="69" t="s">
        <v>70</v>
      </c>
      <c r="E21" s="60" t="s">
        <v>72</v>
      </c>
      <c r="F21" s="68">
        <v>5</v>
      </c>
      <c r="G21" s="68">
        <v>4</v>
      </c>
      <c r="H21" s="70">
        <v>6242.84</v>
      </c>
      <c r="I21" s="70">
        <v>3169.23</v>
      </c>
      <c r="J21" s="70">
        <v>3169.23</v>
      </c>
      <c r="K21" s="71">
        <v>128</v>
      </c>
      <c r="L21" s="62">
        <f>SUM(M21:N21)</f>
        <v>14106337.5</v>
      </c>
      <c r="M21" s="62">
        <f>'2'!C22</f>
        <v>14106337.5</v>
      </c>
      <c r="N21" s="62">
        <v>0</v>
      </c>
      <c r="O21" s="62">
        <v>18808.45</v>
      </c>
    </row>
    <row r="22" spans="1:15" s="161" customFormat="1" ht="21" customHeight="1" x14ac:dyDescent="0.25">
      <c r="A22" s="156">
        <v>2</v>
      </c>
      <c r="B22" s="153" t="s">
        <v>46</v>
      </c>
      <c r="C22" s="80">
        <v>1956</v>
      </c>
      <c r="D22" s="80" t="s">
        <v>70</v>
      </c>
      <c r="E22" s="80" t="s">
        <v>73</v>
      </c>
      <c r="F22" s="80">
        <v>3</v>
      </c>
      <c r="G22" s="80">
        <v>2</v>
      </c>
      <c r="H22" s="148">
        <v>1289.8</v>
      </c>
      <c r="I22" s="148">
        <v>1156.5</v>
      </c>
      <c r="J22" s="148">
        <v>1156.5</v>
      </c>
      <c r="K22" s="154">
        <v>31</v>
      </c>
      <c r="L22" s="62">
        <f t="shared" ref="L22:L30" si="2">SUM(M22:N22)</f>
        <v>12948885.810000001</v>
      </c>
      <c r="M22" s="62">
        <f>'2'!C23</f>
        <v>12948885.810000001</v>
      </c>
      <c r="N22" s="62">
        <v>0</v>
      </c>
      <c r="O22" s="62">
        <f>SUM('2'!E20:E21,'2'!G20:G21,'2'!H20:H21,'2'!I20:I21,'2'!Q20:Q21)</f>
        <v>12682.57</v>
      </c>
    </row>
    <row r="23" spans="1:15" s="161" customFormat="1" ht="21" customHeight="1" x14ac:dyDescent="0.25">
      <c r="A23" s="156">
        <v>3</v>
      </c>
      <c r="B23" s="153" t="s">
        <v>51</v>
      </c>
      <c r="C23" s="60">
        <v>1966</v>
      </c>
      <c r="D23" s="60" t="s">
        <v>70</v>
      </c>
      <c r="E23" s="60" t="s">
        <v>72</v>
      </c>
      <c r="F23" s="60">
        <v>5</v>
      </c>
      <c r="G23" s="60">
        <v>4</v>
      </c>
      <c r="H23" s="70">
        <v>4290.2</v>
      </c>
      <c r="I23" s="70">
        <v>2289.77</v>
      </c>
      <c r="J23" s="70">
        <v>2289.77</v>
      </c>
      <c r="K23" s="71">
        <v>91</v>
      </c>
      <c r="L23" s="62">
        <f t="shared" si="2"/>
        <v>13901797.5</v>
      </c>
      <c r="M23" s="62">
        <f>'2'!C24</f>
        <v>13901797.5</v>
      </c>
      <c r="N23" s="62">
        <v>0</v>
      </c>
      <c r="O23" s="62">
        <f>8133.94+3962.88+418.02+699.87+934.5</f>
        <v>14149.210000000001</v>
      </c>
    </row>
    <row r="24" spans="1:15" s="161" customFormat="1" ht="21" customHeight="1" x14ac:dyDescent="0.25">
      <c r="A24" s="156">
        <v>4</v>
      </c>
      <c r="B24" s="153" t="s">
        <v>87</v>
      </c>
      <c r="C24" s="80">
        <v>1972</v>
      </c>
      <c r="D24" s="80" t="s">
        <v>70</v>
      </c>
      <c r="E24" s="80" t="s">
        <v>72</v>
      </c>
      <c r="F24" s="80">
        <v>5</v>
      </c>
      <c r="G24" s="80">
        <v>4</v>
      </c>
      <c r="H24" s="148">
        <v>4511</v>
      </c>
      <c r="I24" s="148">
        <v>3484.8</v>
      </c>
      <c r="J24" s="148">
        <v>3484.8</v>
      </c>
      <c r="K24" s="154">
        <v>77</v>
      </c>
      <c r="L24" s="62">
        <f t="shared" si="2"/>
        <v>24133122.195</v>
      </c>
      <c r="M24" s="62">
        <f>'2'!C25</f>
        <v>24133122.195</v>
      </c>
      <c r="N24" s="62">
        <v>0</v>
      </c>
      <c r="O24" s="62">
        <v>18808.45</v>
      </c>
    </row>
    <row r="25" spans="1:15" s="161" customFormat="1" ht="21" customHeight="1" x14ac:dyDescent="0.25">
      <c r="A25" s="156">
        <v>5</v>
      </c>
      <c r="B25" s="153" t="s">
        <v>52</v>
      </c>
      <c r="C25" s="60">
        <v>1970</v>
      </c>
      <c r="D25" s="60" t="s">
        <v>70</v>
      </c>
      <c r="E25" s="60" t="s">
        <v>72</v>
      </c>
      <c r="F25" s="60">
        <v>5</v>
      </c>
      <c r="G25" s="60">
        <v>4</v>
      </c>
      <c r="H25" s="70">
        <v>5552.3</v>
      </c>
      <c r="I25" s="70">
        <v>3204.76</v>
      </c>
      <c r="J25" s="70">
        <v>3204.76</v>
      </c>
      <c r="K25" s="71">
        <v>125</v>
      </c>
      <c r="L25" s="62">
        <f t="shared" si="2"/>
        <v>17172114.850000001</v>
      </c>
      <c r="M25" s="62">
        <f>'2'!C26</f>
        <v>17172114.850000001</v>
      </c>
      <c r="N25" s="62">
        <v>0</v>
      </c>
      <c r="O25" s="62">
        <v>18808.45</v>
      </c>
    </row>
    <row r="26" spans="1:15" s="161" customFormat="1" ht="21" customHeight="1" x14ac:dyDescent="0.25">
      <c r="A26" s="156">
        <v>6</v>
      </c>
      <c r="B26" s="153" t="s">
        <v>55</v>
      </c>
      <c r="C26" s="60">
        <v>1965</v>
      </c>
      <c r="D26" s="60" t="s">
        <v>70</v>
      </c>
      <c r="E26" s="60" t="s">
        <v>72</v>
      </c>
      <c r="F26" s="60">
        <v>5</v>
      </c>
      <c r="G26" s="60">
        <v>3</v>
      </c>
      <c r="H26" s="70">
        <v>4338.9399999999996</v>
      </c>
      <c r="I26" s="70">
        <v>1993.48</v>
      </c>
      <c r="J26" s="70">
        <v>1993.48</v>
      </c>
      <c r="K26" s="71">
        <v>75</v>
      </c>
      <c r="L26" s="62">
        <f t="shared" si="2"/>
        <v>13901797.5</v>
      </c>
      <c r="M26" s="62">
        <f>'2'!C27</f>
        <v>13901797.5</v>
      </c>
      <c r="N26" s="62">
        <v>0</v>
      </c>
      <c r="O26" s="62">
        <f>8133.94+3962.88+418.02+699.87+934.5</f>
        <v>14149.210000000001</v>
      </c>
    </row>
    <row r="27" spans="1:15" s="161" customFormat="1" ht="21" customHeight="1" x14ac:dyDescent="0.25">
      <c r="A27" s="156">
        <v>7</v>
      </c>
      <c r="B27" s="153" t="s">
        <v>54</v>
      </c>
      <c r="C27" s="80">
        <v>1992</v>
      </c>
      <c r="D27" s="80" t="s">
        <v>70</v>
      </c>
      <c r="E27" s="80" t="s">
        <v>72</v>
      </c>
      <c r="F27" s="80">
        <v>5</v>
      </c>
      <c r="G27" s="80">
        <v>4</v>
      </c>
      <c r="H27" s="148">
        <v>3864.2</v>
      </c>
      <c r="I27" s="148">
        <v>2755.1</v>
      </c>
      <c r="J27" s="148">
        <v>2755.1</v>
      </c>
      <c r="K27" s="154">
        <v>120</v>
      </c>
      <c r="L27" s="62">
        <f t="shared" si="2"/>
        <v>14847390.43</v>
      </c>
      <c r="M27" s="62">
        <f>'2'!C28</f>
        <v>14847390.43</v>
      </c>
      <c r="N27" s="62">
        <v>0</v>
      </c>
      <c r="O27" s="62">
        <v>18808.45</v>
      </c>
    </row>
    <row r="28" spans="1:15" s="161" customFormat="1" ht="21" customHeight="1" x14ac:dyDescent="0.25">
      <c r="A28" s="156">
        <v>8</v>
      </c>
      <c r="B28" s="153" t="s">
        <v>88</v>
      </c>
      <c r="C28" s="162">
        <v>1965</v>
      </c>
      <c r="D28" s="80" t="s">
        <v>70</v>
      </c>
      <c r="E28" s="80" t="s">
        <v>72</v>
      </c>
      <c r="F28" s="80">
        <v>4</v>
      </c>
      <c r="G28" s="80">
        <v>3</v>
      </c>
      <c r="H28" s="163">
        <v>2797.6</v>
      </c>
      <c r="I28" s="164">
        <v>1943.3</v>
      </c>
      <c r="J28" s="164">
        <v>1943.3</v>
      </c>
      <c r="K28" s="163">
        <v>65</v>
      </c>
      <c r="L28" s="62">
        <f t="shared" si="2"/>
        <v>11035447.5</v>
      </c>
      <c r="M28" s="62">
        <f>'2'!C29</f>
        <v>11035447.5</v>
      </c>
      <c r="N28" s="62">
        <v>0</v>
      </c>
      <c r="O28" s="62">
        <f>8133.94+3962.88+418.02+699.87+934.5</f>
        <v>14149.210000000001</v>
      </c>
    </row>
    <row r="29" spans="1:15" s="161" customFormat="1" ht="21" customHeight="1" x14ac:dyDescent="0.25">
      <c r="A29" s="156">
        <v>9</v>
      </c>
      <c r="B29" s="153" t="s">
        <v>57</v>
      </c>
      <c r="C29" s="80">
        <v>1963</v>
      </c>
      <c r="D29" s="80" t="s">
        <v>70</v>
      </c>
      <c r="E29" s="80" t="s">
        <v>72</v>
      </c>
      <c r="F29" s="80">
        <v>4</v>
      </c>
      <c r="G29" s="80">
        <v>3</v>
      </c>
      <c r="H29" s="148">
        <v>2779.71</v>
      </c>
      <c r="I29" s="148">
        <v>2032.32</v>
      </c>
      <c r="J29" s="148">
        <v>2032.32</v>
      </c>
      <c r="K29" s="154">
        <v>67</v>
      </c>
      <c r="L29" s="62">
        <f t="shared" si="2"/>
        <v>22914445.864799999</v>
      </c>
      <c r="M29" s="62">
        <f>'2'!C30</f>
        <v>22914445.864799999</v>
      </c>
      <c r="N29" s="62">
        <v>0</v>
      </c>
      <c r="O29" s="62">
        <f>SUM('2'!E20:E21,'2'!G20:G21,'2'!I20:I21,'2'!M21)</f>
        <v>19612.64</v>
      </c>
    </row>
    <row r="30" spans="1:15" s="165" customFormat="1" ht="21" customHeight="1" x14ac:dyDescent="0.25">
      <c r="A30" s="80">
        <v>10</v>
      </c>
      <c r="B30" s="153" t="s">
        <v>45</v>
      </c>
      <c r="C30" s="80">
        <v>1973</v>
      </c>
      <c r="D30" s="80" t="s">
        <v>70</v>
      </c>
      <c r="E30" s="80" t="s">
        <v>72</v>
      </c>
      <c r="F30" s="80">
        <v>5</v>
      </c>
      <c r="G30" s="80">
        <v>8</v>
      </c>
      <c r="H30" s="148">
        <v>7991.23</v>
      </c>
      <c r="I30" s="148">
        <v>4814.38</v>
      </c>
      <c r="J30" s="148">
        <v>4814.38</v>
      </c>
      <c r="K30" s="154">
        <v>208</v>
      </c>
      <c r="L30" s="62">
        <f t="shared" si="2"/>
        <v>18915506.444800001</v>
      </c>
      <c r="M30" s="62">
        <f>'2'!C31</f>
        <v>18915506.444800001</v>
      </c>
      <c r="N30" s="62">
        <v>0</v>
      </c>
      <c r="O30" s="62">
        <v>3928.96</v>
      </c>
    </row>
    <row r="31" spans="1:15" s="135" customFormat="1" ht="21" customHeight="1" x14ac:dyDescent="0.25">
      <c r="A31" s="51">
        <v>11</v>
      </c>
      <c r="B31" s="72" t="s">
        <v>106</v>
      </c>
      <c r="C31" s="51">
        <v>1964</v>
      </c>
      <c r="D31" s="53" t="s">
        <v>70</v>
      </c>
      <c r="E31" s="51" t="s">
        <v>72</v>
      </c>
      <c r="F31" s="51">
        <v>5</v>
      </c>
      <c r="G31" s="51">
        <v>3</v>
      </c>
      <c r="H31" s="28">
        <v>2752.62</v>
      </c>
      <c r="I31" s="28">
        <v>1507.62</v>
      </c>
      <c r="J31" s="28">
        <v>1507.62</v>
      </c>
      <c r="K31" s="55">
        <v>53</v>
      </c>
      <c r="L31" s="56">
        <v>360000</v>
      </c>
      <c r="M31" s="134">
        <v>360000</v>
      </c>
      <c r="N31" s="56"/>
      <c r="O31" s="56" t="s">
        <v>107</v>
      </c>
    </row>
    <row r="32" spans="1:15" s="90" customFormat="1" ht="21" customHeight="1" x14ac:dyDescent="0.25">
      <c r="A32" s="51">
        <v>12</v>
      </c>
      <c r="B32" s="58" t="s">
        <v>105</v>
      </c>
      <c r="C32" s="51">
        <v>1964</v>
      </c>
      <c r="D32" s="53" t="s">
        <v>70</v>
      </c>
      <c r="E32" s="53" t="s">
        <v>72</v>
      </c>
      <c r="F32" s="53">
        <v>4</v>
      </c>
      <c r="G32" s="53">
        <v>2</v>
      </c>
      <c r="H32" s="73">
        <v>1755.7</v>
      </c>
      <c r="I32" s="56">
        <v>944.7</v>
      </c>
      <c r="J32" s="56">
        <v>944.7</v>
      </c>
      <c r="K32" s="136">
        <v>34</v>
      </c>
      <c r="L32" s="56">
        <v>210000</v>
      </c>
      <c r="M32" s="137">
        <v>210000</v>
      </c>
      <c r="N32" s="67"/>
      <c r="O32" s="138" t="s">
        <v>107</v>
      </c>
    </row>
    <row r="33" spans="1:16" s="90" customFormat="1" ht="21" customHeight="1" x14ac:dyDescent="0.25">
      <c r="A33" s="51">
        <v>13</v>
      </c>
      <c r="B33" s="58" t="s">
        <v>104</v>
      </c>
      <c r="C33" s="51">
        <v>1978</v>
      </c>
      <c r="D33" s="53" t="s">
        <v>70</v>
      </c>
      <c r="E33" s="53" t="s">
        <v>72</v>
      </c>
      <c r="F33" s="53">
        <v>2</v>
      </c>
      <c r="G33" s="53">
        <v>3</v>
      </c>
      <c r="H33" s="73">
        <v>1027.8</v>
      </c>
      <c r="I33" s="56">
        <v>910.8</v>
      </c>
      <c r="J33" s="56">
        <v>910.8</v>
      </c>
      <c r="K33" s="136">
        <v>25</v>
      </c>
      <c r="L33" s="56">
        <v>150000</v>
      </c>
      <c r="M33" s="137">
        <v>150000</v>
      </c>
      <c r="N33" s="67"/>
      <c r="O33" s="138" t="s">
        <v>107</v>
      </c>
      <c r="P33" s="90" t="s">
        <v>103</v>
      </c>
    </row>
    <row r="34" spans="1:16" ht="21" customHeight="1" x14ac:dyDescent="0.25">
      <c r="A34" s="16">
        <v>13</v>
      </c>
      <c r="B34" s="226" t="s">
        <v>115</v>
      </c>
      <c r="C34" s="16">
        <v>1981</v>
      </c>
      <c r="D34" s="227" t="s">
        <v>70</v>
      </c>
      <c r="E34" s="227" t="s">
        <v>72</v>
      </c>
      <c r="F34" s="227">
        <v>5</v>
      </c>
      <c r="G34" s="227">
        <v>2</v>
      </c>
      <c r="H34" s="228">
        <v>4706.7</v>
      </c>
      <c r="I34" s="229">
        <v>3893</v>
      </c>
      <c r="J34" s="229">
        <v>3893</v>
      </c>
      <c r="K34" s="232">
        <v>90</v>
      </c>
      <c r="L34" s="229">
        <v>150000</v>
      </c>
      <c r="M34" s="233">
        <v>150000</v>
      </c>
      <c r="N34" s="234"/>
      <c r="O34" s="235" t="s">
        <v>107</v>
      </c>
      <c r="P34" s="11" t="s">
        <v>116</v>
      </c>
    </row>
    <row r="35" spans="1:16" s="86" customFormat="1" ht="21" customHeight="1" x14ac:dyDescent="0.25">
      <c r="A35" s="49">
        <v>14</v>
      </c>
      <c r="B35" s="45" t="s">
        <v>121</v>
      </c>
      <c r="C35" s="49">
        <v>1985</v>
      </c>
      <c r="D35" s="50" t="s">
        <v>70</v>
      </c>
      <c r="E35" s="50" t="s">
        <v>72</v>
      </c>
      <c r="F35" s="50">
        <v>5</v>
      </c>
      <c r="G35" s="50">
        <v>2</v>
      </c>
      <c r="H35" s="84">
        <v>3891</v>
      </c>
      <c r="I35" s="48">
        <v>1172.5999999999999</v>
      </c>
      <c r="J35" s="48">
        <v>3138.4</v>
      </c>
      <c r="K35" s="178">
        <v>155</v>
      </c>
      <c r="L35" s="48"/>
      <c r="M35" s="85"/>
      <c r="N35" s="88"/>
      <c r="O35" s="95" t="s">
        <v>128</v>
      </c>
    </row>
    <row r="36" spans="1:16" ht="21" customHeight="1" x14ac:dyDescent="0.25">
      <c r="A36" s="49"/>
      <c r="B36" s="122" t="s">
        <v>26</v>
      </c>
      <c r="C36" s="89" t="s">
        <v>27</v>
      </c>
      <c r="D36" s="89" t="s">
        <v>27</v>
      </c>
      <c r="E36" s="89" t="s">
        <v>27</v>
      </c>
      <c r="F36" s="89" t="s">
        <v>27</v>
      </c>
      <c r="G36" s="89" t="s">
        <v>27</v>
      </c>
      <c r="H36" s="100">
        <v>53900.639999999999</v>
      </c>
      <c r="I36" s="100">
        <v>34099.760000000002</v>
      </c>
      <c r="J36" s="100">
        <v>34099.760000000002</v>
      </c>
      <c r="K36" s="100">
        <v>1189</v>
      </c>
      <c r="L36" s="100">
        <v>164746845.59</v>
      </c>
      <c r="M36" s="100">
        <f>SUM(M21:M33)</f>
        <v>164596845.59459999</v>
      </c>
      <c r="N36" s="87">
        <f>SUM(N21:N33)</f>
        <v>0</v>
      </c>
      <c r="O36" s="89" t="s">
        <v>27</v>
      </c>
    </row>
    <row r="37" spans="1:16" s="90" customFormat="1" ht="21" customHeight="1" x14ac:dyDescent="0.25">
      <c r="A37" s="181" t="s">
        <v>97</v>
      </c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3"/>
    </row>
    <row r="38" spans="1:16" ht="21" customHeight="1" x14ac:dyDescent="0.25">
      <c r="A38" s="51">
        <v>1</v>
      </c>
      <c r="B38" s="58" t="s">
        <v>56</v>
      </c>
      <c r="C38" s="59">
        <v>1969</v>
      </c>
      <c r="D38" s="60" t="s">
        <v>70</v>
      </c>
      <c r="E38" s="68" t="s">
        <v>72</v>
      </c>
      <c r="F38" s="59">
        <v>5</v>
      </c>
      <c r="G38" s="59">
        <v>4</v>
      </c>
      <c r="H38" s="61">
        <v>4726.8</v>
      </c>
      <c r="I38" s="61">
        <v>2553.04</v>
      </c>
      <c r="J38" s="61">
        <v>2553.04</v>
      </c>
      <c r="K38" s="61">
        <v>99</v>
      </c>
      <c r="L38" s="56">
        <f>SUM(M38:N38)</f>
        <v>16411285</v>
      </c>
      <c r="M38" s="56">
        <f>'2'!C41</f>
        <v>16411285</v>
      </c>
      <c r="N38" s="56">
        <v>0</v>
      </c>
      <c r="O38" s="121">
        <v>14919.35</v>
      </c>
    </row>
    <row r="39" spans="1:16" ht="21" customHeight="1" x14ac:dyDescent="0.25">
      <c r="A39" s="51">
        <v>2</v>
      </c>
      <c r="B39" s="58" t="s">
        <v>53</v>
      </c>
      <c r="C39" s="59">
        <v>1968</v>
      </c>
      <c r="D39" s="60" t="s">
        <v>70</v>
      </c>
      <c r="E39" s="59" t="s">
        <v>72</v>
      </c>
      <c r="F39" s="59">
        <v>5</v>
      </c>
      <c r="G39" s="59">
        <v>8</v>
      </c>
      <c r="H39" s="70">
        <v>11037.13</v>
      </c>
      <c r="I39" s="70">
        <v>6072.26</v>
      </c>
      <c r="J39" s="70">
        <v>6072.26</v>
      </c>
      <c r="K39" s="71">
        <v>235</v>
      </c>
      <c r="L39" s="56">
        <f t="shared" ref="L39:L52" si="3">SUM(M39:N39)</f>
        <v>30405635.300000001</v>
      </c>
      <c r="M39" s="56">
        <f>'2'!C42</f>
        <v>30405635.300000001</v>
      </c>
      <c r="N39" s="56">
        <v>0</v>
      </c>
      <c r="O39" s="121">
        <v>14919.35</v>
      </c>
      <c r="P39" s="44"/>
    </row>
    <row r="40" spans="1:16" ht="21" customHeight="1" x14ac:dyDescent="0.25">
      <c r="A40" s="52">
        <v>3</v>
      </c>
      <c r="B40" s="58" t="s">
        <v>65</v>
      </c>
      <c r="C40" s="51">
        <v>1979</v>
      </c>
      <c r="D40" s="53" t="s">
        <v>70</v>
      </c>
      <c r="E40" s="51" t="s">
        <v>72</v>
      </c>
      <c r="F40" s="51">
        <v>5</v>
      </c>
      <c r="G40" s="51">
        <v>6</v>
      </c>
      <c r="H40" s="28">
        <v>3763.1</v>
      </c>
      <c r="I40" s="28">
        <v>3650.8</v>
      </c>
      <c r="J40" s="28">
        <v>3650.8</v>
      </c>
      <c r="K40" s="55">
        <v>162</v>
      </c>
      <c r="L40" s="56">
        <f t="shared" si="3"/>
        <v>21919362.199999999</v>
      </c>
      <c r="M40" s="56">
        <f>'2'!C43</f>
        <v>21919362.199999999</v>
      </c>
      <c r="N40" s="56">
        <v>0</v>
      </c>
      <c r="O40" s="121">
        <v>19579.599999999999</v>
      </c>
    </row>
    <row r="41" spans="1:16" ht="21" customHeight="1" x14ac:dyDescent="0.25">
      <c r="A41" s="52">
        <v>4</v>
      </c>
      <c r="B41" s="58" t="s">
        <v>66</v>
      </c>
      <c r="C41" s="51">
        <v>1972</v>
      </c>
      <c r="D41" s="53" t="s">
        <v>70</v>
      </c>
      <c r="E41" s="51" t="s">
        <v>72</v>
      </c>
      <c r="F41" s="51">
        <v>5</v>
      </c>
      <c r="G41" s="51">
        <v>6</v>
      </c>
      <c r="H41" s="28">
        <v>5509.11</v>
      </c>
      <c r="I41" s="28">
        <v>3628.42</v>
      </c>
      <c r="J41" s="28">
        <v>3628.42</v>
      </c>
      <c r="K41" s="55">
        <v>160</v>
      </c>
      <c r="L41" s="56">
        <f t="shared" si="3"/>
        <v>25089299.440000001</v>
      </c>
      <c r="M41" s="56">
        <f>'2'!C44</f>
        <v>25089299.440000001</v>
      </c>
      <c r="N41" s="56">
        <v>0</v>
      </c>
      <c r="O41" s="121">
        <v>19579.599999999999</v>
      </c>
    </row>
    <row r="42" spans="1:16" ht="21" customHeight="1" x14ac:dyDescent="0.25">
      <c r="A42" s="52">
        <v>5</v>
      </c>
      <c r="B42" s="58" t="s">
        <v>67</v>
      </c>
      <c r="C42" s="51">
        <v>1981</v>
      </c>
      <c r="D42" s="53" t="s">
        <v>70</v>
      </c>
      <c r="E42" s="51" t="s">
        <v>72</v>
      </c>
      <c r="F42" s="51">
        <v>5</v>
      </c>
      <c r="G42" s="51">
        <v>6</v>
      </c>
      <c r="H42" s="28">
        <v>5514</v>
      </c>
      <c r="I42" s="28">
        <v>5148.8999999999996</v>
      </c>
      <c r="J42" s="28">
        <v>5148.8999999999996</v>
      </c>
      <c r="K42" s="55">
        <v>173</v>
      </c>
      <c r="L42" s="56">
        <f t="shared" si="3"/>
        <v>25204819.079999998</v>
      </c>
      <c r="M42" s="56">
        <f>'2'!C45</f>
        <v>25204819.079999998</v>
      </c>
      <c r="N42" s="56">
        <v>0</v>
      </c>
      <c r="O42" s="121">
        <v>19579.599999999999</v>
      </c>
    </row>
    <row r="43" spans="1:16" ht="21" customHeight="1" x14ac:dyDescent="0.25">
      <c r="A43" s="52">
        <v>6</v>
      </c>
      <c r="B43" s="58" t="s">
        <v>68</v>
      </c>
      <c r="C43" s="51">
        <v>1951</v>
      </c>
      <c r="D43" s="53" t="s">
        <v>70</v>
      </c>
      <c r="E43" s="51" t="s">
        <v>73</v>
      </c>
      <c r="F43" s="51">
        <v>2</v>
      </c>
      <c r="G43" s="51">
        <v>2</v>
      </c>
      <c r="H43" s="28">
        <v>416</v>
      </c>
      <c r="I43" s="28">
        <v>416.5</v>
      </c>
      <c r="J43" s="28">
        <v>416.5</v>
      </c>
      <c r="K43" s="55">
        <v>17</v>
      </c>
      <c r="L43" s="56">
        <f t="shared" si="3"/>
        <v>5967740</v>
      </c>
      <c r="M43" s="56">
        <f>'2'!C46</f>
        <v>5967740</v>
      </c>
      <c r="N43" s="56">
        <v>0</v>
      </c>
      <c r="O43" s="121">
        <v>14919.35</v>
      </c>
    </row>
    <row r="44" spans="1:16" ht="21" customHeight="1" x14ac:dyDescent="0.25">
      <c r="A44" s="52">
        <v>7</v>
      </c>
      <c r="B44" s="58" t="s">
        <v>69</v>
      </c>
      <c r="C44" s="51">
        <v>1948</v>
      </c>
      <c r="D44" s="53" t="s">
        <v>70</v>
      </c>
      <c r="E44" s="51" t="s">
        <v>73</v>
      </c>
      <c r="F44" s="51">
        <v>2</v>
      </c>
      <c r="G44" s="51">
        <v>2</v>
      </c>
      <c r="H44" s="28">
        <v>475.6</v>
      </c>
      <c r="I44" s="28">
        <v>422.7</v>
      </c>
      <c r="J44" s="28">
        <v>422.7</v>
      </c>
      <c r="K44" s="55">
        <v>14</v>
      </c>
      <c r="L44" s="56">
        <f t="shared" si="3"/>
        <v>5967740</v>
      </c>
      <c r="M44" s="56">
        <f>'2'!C47</f>
        <v>5967740</v>
      </c>
      <c r="N44" s="56">
        <v>0</v>
      </c>
      <c r="O44" s="121">
        <v>14919.35</v>
      </c>
    </row>
    <row r="45" spans="1:16" ht="21" customHeight="1" x14ac:dyDescent="0.25">
      <c r="A45" s="52">
        <v>8</v>
      </c>
      <c r="B45" s="58" t="s">
        <v>61</v>
      </c>
      <c r="C45" s="51">
        <v>1961</v>
      </c>
      <c r="D45" s="53" t="s">
        <v>70</v>
      </c>
      <c r="E45" s="51" t="s">
        <v>72</v>
      </c>
      <c r="F45" s="51">
        <v>3</v>
      </c>
      <c r="G45" s="51">
        <v>2</v>
      </c>
      <c r="H45" s="28">
        <v>1693.49</v>
      </c>
      <c r="I45" s="28">
        <v>1257.83</v>
      </c>
      <c r="J45" s="28">
        <v>1257.83</v>
      </c>
      <c r="K45" s="55">
        <v>47</v>
      </c>
      <c r="L45" s="56">
        <f t="shared" si="3"/>
        <v>11487899.5</v>
      </c>
      <c r="M45" s="56">
        <f>'2'!C48</f>
        <v>11487899.5</v>
      </c>
      <c r="N45" s="56">
        <v>0</v>
      </c>
      <c r="O45" s="121">
        <v>14919.35</v>
      </c>
    </row>
    <row r="46" spans="1:16" ht="21" customHeight="1" x14ac:dyDescent="0.25">
      <c r="A46" s="52">
        <v>9</v>
      </c>
      <c r="B46" s="58" t="s">
        <v>62</v>
      </c>
      <c r="C46" s="51">
        <v>1965</v>
      </c>
      <c r="D46" s="53" t="s">
        <v>70</v>
      </c>
      <c r="E46" s="51" t="s">
        <v>72</v>
      </c>
      <c r="F46" s="51">
        <v>5</v>
      </c>
      <c r="G46" s="51">
        <v>2</v>
      </c>
      <c r="H46" s="28">
        <v>1678.07</v>
      </c>
      <c r="I46" s="28">
        <v>1282.47</v>
      </c>
      <c r="J46" s="28">
        <v>1282.47</v>
      </c>
      <c r="K46" s="55">
        <v>53</v>
      </c>
      <c r="L46" s="56">
        <f t="shared" si="3"/>
        <v>11487899.5</v>
      </c>
      <c r="M46" s="56">
        <f>'2'!C49</f>
        <v>11487899.5</v>
      </c>
      <c r="N46" s="56">
        <v>0</v>
      </c>
      <c r="O46" s="121">
        <v>14919.35</v>
      </c>
    </row>
    <row r="47" spans="1:16" ht="21" customHeight="1" x14ac:dyDescent="0.25">
      <c r="A47" s="52">
        <v>10</v>
      </c>
      <c r="B47" s="58" t="s">
        <v>60</v>
      </c>
      <c r="C47" s="51">
        <v>1967</v>
      </c>
      <c r="D47" s="53" t="s">
        <v>70</v>
      </c>
      <c r="E47" s="51" t="s">
        <v>72</v>
      </c>
      <c r="F47" s="51">
        <v>5</v>
      </c>
      <c r="G47" s="51">
        <v>3</v>
      </c>
      <c r="H47" s="28">
        <v>3323.31</v>
      </c>
      <c r="I47" s="28">
        <v>2369.83</v>
      </c>
      <c r="J47" s="28">
        <v>2369.83</v>
      </c>
      <c r="K47" s="55">
        <v>95</v>
      </c>
      <c r="L47" s="56">
        <f t="shared" si="3"/>
        <v>14770156.5</v>
      </c>
      <c r="M47" s="56">
        <f>'2'!C50</f>
        <v>14770156.5</v>
      </c>
      <c r="N47" s="56">
        <v>0</v>
      </c>
      <c r="O47" s="121">
        <v>14919.35</v>
      </c>
    </row>
    <row r="48" spans="1:16" ht="21" customHeight="1" x14ac:dyDescent="0.25">
      <c r="A48" s="52">
        <v>11</v>
      </c>
      <c r="B48" s="58" t="s">
        <v>63</v>
      </c>
      <c r="C48" s="51">
        <v>1966</v>
      </c>
      <c r="D48" s="53" t="s">
        <v>70</v>
      </c>
      <c r="E48" s="51" t="s">
        <v>72</v>
      </c>
      <c r="F48" s="51">
        <v>5</v>
      </c>
      <c r="G48" s="51">
        <v>2</v>
      </c>
      <c r="H48" s="28">
        <v>1755.7</v>
      </c>
      <c r="I48" s="28">
        <v>1350.5</v>
      </c>
      <c r="J48" s="28">
        <v>1350.5</v>
      </c>
      <c r="K48" s="55">
        <v>51</v>
      </c>
      <c r="L48" s="56">
        <f t="shared" si="3"/>
        <v>11487899.5</v>
      </c>
      <c r="M48" s="56">
        <f>'2'!C51</f>
        <v>11487899.5</v>
      </c>
      <c r="N48" s="56">
        <v>0</v>
      </c>
      <c r="O48" s="121">
        <v>14919.35</v>
      </c>
    </row>
    <row r="49" spans="1:15" ht="21" customHeight="1" x14ac:dyDescent="0.25">
      <c r="A49" s="52">
        <v>12</v>
      </c>
      <c r="B49" s="58" t="s">
        <v>74</v>
      </c>
      <c r="C49" s="51">
        <v>1971</v>
      </c>
      <c r="D49" s="53" t="s">
        <v>70</v>
      </c>
      <c r="E49" s="51" t="s">
        <v>72</v>
      </c>
      <c r="F49" s="51">
        <v>5</v>
      </c>
      <c r="G49" s="51">
        <v>4</v>
      </c>
      <c r="H49" s="28">
        <v>4205.7</v>
      </c>
      <c r="I49" s="28">
        <v>2551.5</v>
      </c>
      <c r="J49" s="28">
        <v>2551.5</v>
      </c>
      <c r="K49" s="55">
        <v>92</v>
      </c>
      <c r="L49" s="56">
        <f t="shared" si="3"/>
        <v>19579600</v>
      </c>
      <c r="M49" s="56">
        <f>'2'!C52</f>
        <v>19579600</v>
      </c>
      <c r="N49" s="56">
        <v>0</v>
      </c>
      <c r="O49" s="121">
        <v>19579.599999999999</v>
      </c>
    </row>
    <row r="50" spans="1:15" s="155" customFormat="1" ht="21" customHeight="1" x14ac:dyDescent="0.25">
      <c r="A50" s="80">
        <v>13</v>
      </c>
      <c r="B50" s="153" t="s">
        <v>99</v>
      </c>
      <c r="C50" s="80">
        <v>1964</v>
      </c>
      <c r="D50" s="80" t="s">
        <v>70</v>
      </c>
      <c r="E50" s="80" t="s">
        <v>72</v>
      </c>
      <c r="F50" s="80">
        <v>5</v>
      </c>
      <c r="G50" s="80">
        <v>3</v>
      </c>
      <c r="H50" s="148">
        <v>2752.62</v>
      </c>
      <c r="I50" s="148">
        <v>1507.62</v>
      </c>
      <c r="J50" s="148">
        <v>1507.62</v>
      </c>
      <c r="K50" s="154">
        <v>53</v>
      </c>
      <c r="L50" s="62">
        <f t="shared" si="3"/>
        <v>14514617.909599997</v>
      </c>
      <c r="M50" s="62">
        <f>'2'!C53</f>
        <v>14514617.909599997</v>
      </c>
      <c r="N50" s="62"/>
      <c r="O50" s="62">
        <f>'2'!M40</f>
        <v>14919.35</v>
      </c>
    </row>
    <row r="51" spans="1:15" s="158" customFormat="1" ht="21" customHeight="1" x14ac:dyDescent="0.25">
      <c r="A51" s="156">
        <v>14</v>
      </c>
      <c r="B51" s="153" t="s">
        <v>101</v>
      </c>
      <c r="C51" s="80">
        <v>1964</v>
      </c>
      <c r="D51" s="80" t="s">
        <v>70</v>
      </c>
      <c r="E51" s="156" t="s">
        <v>72</v>
      </c>
      <c r="F51" s="80">
        <v>4</v>
      </c>
      <c r="G51" s="80">
        <v>2</v>
      </c>
      <c r="H51" s="62">
        <v>1755.7</v>
      </c>
      <c r="I51" s="62">
        <v>944.7</v>
      </c>
      <c r="J51" s="62">
        <v>944.7</v>
      </c>
      <c r="K51" s="80">
        <v>34</v>
      </c>
      <c r="L51" s="62">
        <f t="shared" si="3"/>
        <v>5425931.6850000005</v>
      </c>
      <c r="M51" s="62">
        <f>'2'!C54</f>
        <v>5425931.6850000005</v>
      </c>
      <c r="N51" s="157"/>
      <c r="O51" s="62">
        <f>SUM('2'!D39:D40,'2'!E39:E40,'2'!G39:G40)</f>
        <v>5743.55</v>
      </c>
    </row>
    <row r="52" spans="1:15" s="158" customFormat="1" ht="21" customHeight="1" x14ac:dyDescent="0.25">
      <c r="A52" s="80">
        <v>15</v>
      </c>
      <c r="B52" s="153" t="s">
        <v>102</v>
      </c>
      <c r="C52" s="80">
        <v>1978</v>
      </c>
      <c r="D52" s="80" t="s">
        <v>70</v>
      </c>
      <c r="E52" s="80" t="s">
        <v>72</v>
      </c>
      <c r="F52" s="80">
        <v>2</v>
      </c>
      <c r="G52" s="80">
        <v>3</v>
      </c>
      <c r="H52" s="62">
        <v>1027.8</v>
      </c>
      <c r="I52" s="62">
        <v>910.8</v>
      </c>
      <c r="J52" s="62">
        <v>910.8</v>
      </c>
      <c r="K52" s="159">
        <v>25</v>
      </c>
      <c r="L52" s="62">
        <f t="shared" si="3"/>
        <v>9370433.4528749995</v>
      </c>
      <c r="M52" s="62">
        <f>'2'!C55</f>
        <v>9370433.4528749995</v>
      </c>
      <c r="N52" s="160"/>
      <c r="O52" s="62">
        <v>14919.35</v>
      </c>
    </row>
    <row r="53" spans="1:15" ht="21" customHeight="1" x14ac:dyDescent="0.25">
      <c r="A53" s="180">
        <v>16</v>
      </c>
      <c r="B53" s="226" t="s">
        <v>117</v>
      </c>
      <c r="C53" s="16">
        <v>1981</v>
      </c>
      <c r="D53" s="227" t="s">
        <v>70</v>
      </c>
      <c r="E53" s="180" t="s">
        <v>72</v>
      </c>
      <c r="F53" s="16">
        <v>5</v>
      </c>
      <c r="G53" s="16">
        <v>2</v>
      </c>
      <c r="H53" s="228">
        <v>4706.7</v>
      </c>
      <c r="I53" s="229">
        <v>3893</v>
      </c>
      <c r="J53" s="229">
        <v>3893</v>
      </c>
      <c r="K53" s="16">
        <v>90</v>
      </c>
      <c r="L53" s="230">
        <f>'2'!L56*'1'!O53</f>
        <v>17219866.607999995</v>
      </c>
      <c r="M53" s="230">
        <f>'2'!L56*'1'!O53</f>
        <v>17219866.607999995</v>
      </c>
      <c r="N53" s="231"/>
      <c r="O53" s="230">
        <v>19579.599999999999</v>
      </c>
    </row>
    <row r="54" spans="1:15" s="86" customFormat="1" ht="21" customHeight="1" x14ac:dyDescent="0.25">
      <c r="A54" s="83">
        <v>17</v>
      </c>
      <c r="B54" s="45" t="s">
        <v>122</v>
      </c>
      <c r="C54" s="49">
        <v>1965</v>
      </c>
      <c r="D54" s="50" t="s">
        <v>70</v>
      </c>
      <c r="E54" s="83" t="s">
        <v>72</v>
      </c>
      <c r="F54" s="49">
        <v>4</v>
      </c>
      <c r="G54" s="49">
        <v>3</v>
      </c>
      <c r="H54" s="84">
        <v>2970</v>
      </c>
      <c r="I54" s="48">
        <v>2212.65</v>
      </c>
      <c r="J54" s="48">
        <v>1672.35</v>
      </c>
      <c r="K54" s="49">
        <v>79</v>
      </c>
      <c r="L54" s="97"/>
      <c r="M54" s="97"/>
      <c r="N54" s="123"/>
      <c r="O54" s="97"/>
    </row>
    <row r="55" spans="1:15" s="86" customFormat="1" ht="21" customHeight="1" x14ac:dyDescent="0.25">
      <c r="A55" s="83">
        <v>18</v>
      </c>
      <c r="B55" s="45" t="s">
        <v>123</v>
      </c>
      <c r="C55" s="49">
        <v>1972</v>
      </c>
      <c r="D55" s="50" t="s">
        <v>70</v>
      </c>
      <c r="E55" s="83" t="s">
        <v>72</v>
      </c>
      <c r="F55" s="49">
        <v>5</v>
      </c>
      <c r="G55" s="49">
        <v>2</v>
      </c>
      <c r="H55" s="84">
        <v>2205.5</v>
      </c>
      <c r="I55" s="48">
        <v>1810.3</v>
      </c>
      <c r="J55" s="48">
        <v>1757.5</v>
      </c>
      <c r="K55" s="49">
        <v>70</v>
      </c>
      <c r="L55" s="97"/>
      <c r="M55" s="97"/>
      <c r="N55" s="123"/>
      <c r="O55" s="97"/>
    </row>
    <row r="56" spans="1:15" s="86" customFormat="1" ht="21" customHeight="1" x14ac:dyDescent="0.25">
      <c r="A56" s="83">
        <v>19</v>
      </c>
      <c r="B56" s="45" t="s">
        <v>124</v>
      </c>
      <c r="C56" s="49">
        <v>1974</v>
      </c>
      <c r="D56" s="50" t="s">
        <v>70</v>
      </c>
      <c r="E56" s="83" t="s">
        <v>72</v>
      </c>
      <c r="F56" s="49">
        <v>5</v>
      </c>
      <c r="G56" s="49">
        <v>4</v>
      </c>
      <c r="H56" s="84">
        <v>4251.3999999999996</v>
      </c>
      <c r="I56" s="48">
        <v>4114.18</v>
      </c>
      <c r="J56" s="48">
        <v>3124.78</v>
      </c>
      <c r="K56" s="49">
        <v>121</v>
      </c>
      <c r="L56" s="97"/>
      <c r="M56" s="97"/>
      <c r="N56" s="123"/>
      <c r="O56" s="97"/>
    </row>
    <row r="57" spans="1:15" s="86" customFormat="1" ht="21" customHeight="1" x14ac:dyDescent="0.25">
      <c r="A57" s="83">
        <v>20</v>
      </c>
      <c r="B57" s="45" t="s">
        <v>125</v>
      </c>
      <c r="C57" s="49">
        <v>1970</v>
      </c>
      <c r="D57" s="50" t="s">
        <v>70</v>
      </c>
      <c r="E57" s="83" t="s">
        <v>72</v>
      </c>
      <c r="F57" s="49">
        <v>5</v>
      </c>
      <c r="G57" s="49">
        <v>8</v>
      </c>
      <c r="H57" s="84">
        <v>6119.4</v>
      </c>
      <c r="I57" s="48">
        <v>6117.6</v>
      </c>
      <c r="J57" s="48">
        <v>5941.8</v>
      </c>
      <c r="K57" s="49">
        <v>251</v>
      </c>
      <c r="L57" s="97"/>
      <c r="M57" s="97"/>
      <c r="N57" s="123"/>
      <c r="O57" s="97"/>
    </row>
    <row r="58" spans="1:15" s="86" customFormat="1" ht="21" customHeight="1" x14ac:dyDescent="0.25">
      <c r="A58" s="83">
        <v>21</v>
      </c>
      <c r="B58" s="45" t="s">
        <v>126</v>
      </c>
      <c r="C58" s="49">
        <v>1963</v>
      </c>
      <c r="D58" s="50" t="s">
        <v>70</v>
      </c>
      <c r="E58" s="83" t="s">
        <v>72</v>
      </c>
      <c r="F58" s="49">
        <v>3</v>
      </c>
      <c r="G58" s="49">
        <v>3</v>
      </c>
      <c r="H58" s="84">
        <v>1540.5</v>
      </c>
      <c r="I58" s="48">
        <v>1345.19</v>
      </c>
      <c r="J58" s="48">
        <v>1345.19</v>
      </c>
      <c r="K58" s="49">
        <v>50</v>
      </c>
      <c r="L58" s="97"/>
      <c r="M58" s="97"/>
      <c r="N58" s="123"/>
      <c r="O58" s="97"/>
    </row>
    <row r="59" spans="1:15" ht="21" customHeight="1" x14ac:dyDescent="0.25">
      <c r="A59" s="49"/>
      <c r="B59" s="122" t="s">
        <v>26</v>
      </c>
      <c r="C59" s="89" t="s">
        <v>27</v>
      </c>
      <c r="D59" s="89" t="s">
        <v>27</v>
      </c>
      <c r="E59" s="89" t="s">
        <v>27</v>
      </c>
      <c r="F59" s="89" t="s">
        <v>27</v>
      </c>
      <c r="G59" s="89" t="s">
        <v>27</v>
      </c>
      <c r="H59" s="100">
        <v>54340.83</v>
      </c>
      <c r="I59" s="100">
        <v>37960.870000000003</v>
      </c>
      <c r="J59" s="100">
        <v>37960.870000000003</v>
      </c>
      <c r="K59" s="100">
        <f>SUM(K38:K52)</f>
        <v>1310</v>
      </c>
      <c r="L59" s="100">
        <v>244775693.27000001</v>
      </c>
      <c r="M59" s="100">
        <v>244775693.27000001</v>
      </c>
      <c r="N59" s="100">
        <f>SUM(N39:N52)</f>
        <v>0</v>
      </c>
      <c r="O59" s="101" t="s">
        <v>27</v>
      </c>
    </row>
    <row r="60" spans="1:15" ht="24.75" customHeight="1" x14ac:dyDescent="0.25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</row>
    <row r="61" spans="1:15" ht="24" customHeight="1" x14ac:dyDescent="0.25"/>
    <row r="62" spans="1:15" s="19" customFormat="1" ht="29.25" customHeight="1" x14ac:dyDescent="0.25">
      <c r="A62" s="20"/>
      <c r="B62" s="11"/>
      <c r="C62" s="20"/>
      <c r="D62" s="20"/>
      <c r="E62" s="20"/>
      <c r="F62" s="20"/>
      <c r="G62" s="20"/>
      <c r="H62" s="10"/>
      <c r="I62" s="10"/>
      <c r="J62" s="10"/>
      <c r="K62" s="10"/>
      <c r="L62" s="21"/>
      <c r="M62" s="21"/>
      <c r="N62" s="21"/>
      <c r="O62" s="22"/>
    </row>
    <row r="63" spans="1:15" ht="28.5" customHeight="1" x14ac:dyDescent="0.25"/>
    <row r="64" spans="1:15" ht="28.5" customHeight="1" x14ac:dyDescent="0.25"/>
    <row r="65" spans="1:15" ht="28.5" customHeight="1" x14ac:dyDescent="0.25"/>
    <row r="66" spans="1:15" ht="28.5" customHeight="1" x14ac:dyDescent="0.25"/>
    <row r="67" spans="1:15" ht="28.5" customHeight="1" x14ac:dyDescent="0.25"/>
    <row r="68" spans="1:15" ht="28.5" customHeight="1" x14ac:dyDescent="0.25"/>
    <row r="69" spans="1:15" s="19" customFormat="1" ht="27.75" customHeight="1" x14ac:dyDescent="0.25">
      <c r="A69" s="20"/>
      <c r="B69" s="11"/>
      <c r="C69" s="20"/>
      <c r="D69" s="20"/>
      <c r="E69" s="20"/>
      <c r="F69" s="20"/>
      <c r="G69" s="20"/>
      <c r="H69" s="10"/>
      <c r="I69" s="10"/>
      <c r="J69" s="10"/>
      <c r="K69" s="10"/>
      <c r="L69" s="21"/>
      <c r="M69" s="21"/>
      <c r="N69" s="21"/>
      <c r="O69" s="22"/>
    </row>
    <row r="70" spans="1:15" ht="23.25" customHeight="1" x14ac:dyDescent="0.25"/>
  </sheetData>
  <mergeCells count="24">
    <mergeCell ref="A2:O2"/>
    <mergeCell ref="A3:O3"/>
    <mergeCell ref="L5:N5"/>
    <mergeCell ref="M6:N6"/>
    <mergeCell ref="A10:O10"/>
    <mergeCell ref="A5:A8"/>
    <mergeCell ref="B5:B8"/>
    <mergeCell ref="K4:O4"/>
    <mergeCell ref="A20:O20"/>
    <mergeCell ref="A37:O37"/>
    <mergeCell ref="L1:O1"/>
    <mergeCell ref="C6:C8"/>
    <mergeCell ref="D6:D8"/>
    <mergeCell ref="I6:I7"/>
    <mergeCell ref="J6:J7"/>
    <mergeCell ref="C5:D5"/>
    <mergeCell ref="E5:E8"/>
    <mergeCell ref="F5:F8"/>
    <mergeCell ref="G5:G8"/>
    <mergeCell ref="H5:H7"/>
    <mergeCell ref="O5:O7"/>
    <mergeCell ref="I5:J5"/>
    <mergeCell ref="K5:K7"/>
    <mergeCell ref="L6:L7"/>
  </mergeCells>
  <pageMargins left="0.25" right="0.25" top="0.75" bottom="0.75" header="0.3" footer="0.3"/>
  <pageSetup paperSize="9" scale="50" fitToHeight="0" orientation="landscape" r:id="rId1"/>
  <rowBreaks count="2" manualBreakCount="2">
    <brk id="36" max="14" man="1"/>
    <brk id="3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6"/>
  <sheetViews>
    <sheetView view="pageBreakPreview" zoomScale="60" zoomScaleNormal="70" workbookViewId="0">
      <pane xSplit="2" ySplit="5" topLeftCell="E39" activePane="bottomRight" state="frozen"/>
      <selection pane="topRight" activeCell="C1" sqref="C1"/>
      <selection pane="bottomLeft" activeCell="A6" sqref="A6"/>
      <selection pane="bottomRight" activeCell="F58" sqref="F58"/>
    </sheetView>
  </sheetViews>
  <sheetFormatPr defaultColWidth="9.140625" defaultRowHeight="15" x14ac:dyDescent="0.25"/>
  <cols>
    <col min="1" max="1" width="6.28515625" style="29" customWidth="1"/>
    <col min="2" max="2" width="55.85546875" style="29" customWidth="1"/>
    <col min="3" max="3" width="16.85546875" style="29" customWidth="1"/>
    <col min="4" max="11" width="16.140625" style="29" customWidth="1"/>
    <col min="12" max="12" width="22.28515625" style="29" customWidth="1"/>
    <col min="13" max="13" width="17.140625" style="29" customWidth="1"/>
    <col min="14" max="19" width="16.140625" style="29" customWidth="1"/>
    <col min="20" max="20" width="16.42578125" style="29" customWidth="1"/>
    <col min="21" max="21" width="22.28515625" style="29" customWidth="1"/>
    <col min="22" max="22" width="11.140625" style="29" customWidth="1"/>
    <col min="23" max="23" width="20" style="29" customWidth="1"/>
    <col min="24" max="16384" width="9.140625" style="29"/>
  </cols>
  <sheetData>
    <row r="1" spans="1:24" s="8" customFormat="1" ht="126.7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K1" s="10"/>
      <c r="L1" s="11"/>
      <c r="M1" s="23"/>
      <c r="N1" s="23"/>
      <c r="O1" s="23"/>
      <c r="P1" s="11"/>
      <c r="Q1" s="207" t="s">
        <v>119</v>
      </c>
      <c r="R1" s="207"/>
      <c r="S1" s="207"/>
    </row>
    <row r="2" spans="1:24" ht="64.5" customHeight="1" x14ac:dyDescent="0.25">
      <c r="A2" s="191" t="s">
        <v>64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</row>
    <row r="3" spans="1:24" ht="15.75" customHeight="1" x14ac:dyDescent="0.25">
      <c r="A3" s="210" t="s">
        <v>1</v>
      </c>
      <c r="B3" s="210" t="s">
        <v>15</v>
      </c>
      <c r="C3" s="210" t="s">
        <v>28</v>
      </c>
      <c r="D3" s="185" t="s">
        <v>29</v>
      </c>
      <c r="E3" s="185"/>
      <c r="F3" s="185"/>
      <c r="G3" s="185"/>
      <c r="H3" s="185"/>
      <c r="I3" s="185"/>
      <c r="J3" s="213" t="s">
        <v>37</v>
      </c>
      <c r="K3" s="214"/>
      <c r="L3" s="213" t="s">
        <v>23</v>
      </c>
      <c r="M3" s="214"/>
      <c r="N3" s="213" t="s">
        <v>24</v>
      </c>
      <c r="O3" s="214"/>
      <c r="P3" s="213" t="s">
        <v>14</v>
      </c>
      <c r="Q3" s="214"/>
      <c r="R3" s="213" t="s">
        <v>25</v>
      </c>
      <c r="S3" s="214"/>
    </row>
    <row r="4" spans="1:24" ht="177" customHeight="1" x14ac:dyDescent="0.25">
      <c r="A4" s="211"/>
      <c r="B4" s="211"/>
      <c r="C4" s="212"/>
      <c r="D4" s="24" t="s">
        <v>100</v>
      </c>
      <c r="E4" s="24" t="s">
        <v>32</v>
      </c>
      <c r="F4" s="24" t="s">
        <v>31</v>
      </c>
      <c r="G4" s="24" t="s">
        <v>30</v>
      </c>
      <c r="H4" s="24" t="s">
        <v>33</v>
      </c>
      <c r="I4" s="24" t="s">
        <v>40</v>
      </c>
      <c r="J4" s="215"/>
      <c r="K4" s="216"/>
      <c r="L4" s="215"/>
      <c r="M4" s="216"/>
      <c r="N4" s="215"/>
      <c r="O4" s="216"/>
      <c r="P4" s="215"/>
      <c r="Q4" s="216"/>
      <c r="R4" s="215"/>
      <c r="S4" s="216"/>
      <c r="V4" s="24" t="s">
        <v>85</v>
      </c>
      <c r="W4" s="24" t="s">
        <v>86</v>
      </c>
    </row>
    <row r="5" spans="1:24" ht="17.25" customHeight="1" x14ac:dyDescent="0.25">
      <c r="A5" s="212"/>
      <c r="B5" s="212"/>
      <c r="C5" s="17" t="s">
        <v>22</v>
      </c>
      <c r="D5" s="17" t="s">
        <v>22</v>
      </c>
      <c r="E5" s="17" t="s">
        <v>22</v>
      </c>
      <c r="F5" s="17" t="s">
        <v>22</v>
      </c>
      <c r="G5" s="17" t="s">
        <v>22</v>
      </c>
      <c r="H5" s="17" t="s">
        <v>22</v>
      </c>
      <c r="I5" s="17" t="s">
        <v>22</v>
      </c>
      <c r="J5" s="25" t="s">
        <v>0</v>
      </c>
      <c r="K5" s="25" t="s">
        <v>22</v>
      </c>
      <c r="L5" s="25" t="s">
        <v>12</v>
      </c>
      <c r="M5" s="25" t="s">
        <v>22</v>
      </c>
      <c r="N5" s="25" t="s">
        <v>12</v>
      </c>
      <c r="O5" s="25" t="s">
        <v>22</v>
      </c>
      <c r="P5" s="25" t="s">
        <v>12</v>
      </c>
      <c r="Q5" s="25" t="s">
        <v>22</v>
      </c>
      <c r="R5" s="25" t="s">
        <v>12</v>
      </c>
      <c r="S5" s="25" t="s">
        <v>22</v>
      </c>
    </row>
    <row r="6" spans="1:24" ht="15.75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</row>
    <row r="7" spans="1:24" ht="21.75" customHeight="1" x14ac:dyDescent="0.25">
      <c r="A7" s="208" t="s">
        <v>41</v>
      </c>
      <c r="B7" s="209"/>
      <c r="C7" s="209"/>
      <c r="D7" s="209"/>
      <c r="E7" s="209"/>
      <c r="F7" s="209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5"/>
      <c r="T7" s="42"/>
      <c r="U7" s="42"/>
      <c r="V7" s="42"/>
      <c r="W7" s="42"/>
      <c r="X7" s="42"/>
    </row>
    <row r="8" spans="1:24" s="114" customFormat="1" ht="24" customHeight="1" x14ac:dyDescent="0.25">
      <c r="A8" s="106"/>
      <c r="B8" s="107" t="s">
        <v>109</v>
      </c>
      <c r="C8" s="109"/>
      <c r="D8" s="198">
        <v>1127.3699999999999</v>
      </c>
      <c r="E8" s="198">
        <v>3774.21</v>
      </c>
      <c r="F8" s="198">
        <v>1232.0999999999999</v>
      </c>
      <c r="G8" s="198">
        <v>389.46</v>
      </c>
      <c r="H8" s="198">
        <v>674.21</v>
      </c>
      <c r="I8" s="198">
        <v>900.24</v>
      </c>
      <c r="J8" s="109"/>
      <c r="K8" s="109"/>
      <c r="L8" s="110" t="s">
        <v>110</v>
      </c>
      <c r="M8" s="110">
        <v>18067.68</v>
      </c>
      <c r="N8" s="110"/>
      <c r="O8" s="198">
        <v>853.94</v>
      </c>
      <c r="P8" s="198"/>
      <c r="Q8" s="198">
        <v>6435.96</v>
      </c>
      <c r="R8" s="198"/>
      <c r="S8" s="198">
        <v>5747.86</v>
      </c>
      <c r="U8" s="111"/>
      <c r="V8" s="109"/>
      <c r="W8" s="112" t="s">
        <v>111</v>
      </c>
      <c r="X8" s="113"/>
    </row>
    <row r="9" spans="1:24" s="114" customFormat="1" ht="21" customHeight="1" x14ac:dyDescent="0.25">
      <c r="A9" s="115"/>
      <c r="B9" s="115"/>
      <c r="C9" s="117"/>
      <c r="D9" s="206"/>
      <c r="E9" s="199"/>
      <c r="F9" s="199"/>
      <c r="G9" s="199"/>
      <c r="H9" s="199"/>
      <c r="I9" s="199"/>
      <c r="J9" s="117"/>
      <c r="K9" s="117"/>
      <c r="L9" s="110" t="s">
        <v>112</v>
      </c>
      <c r="M9" s="110">
        <v>13767.29</v>
      </c>
      <c r="N9" s="118"/>
      <c r="O9" s="199"/>
      <c r="P9" s="199"/>
      <c r="Q9" s="199"/>
      <c r="R9" s="199"/>
      <c r="S9" s="199"/>
      <c r="U9" s="117"/>
      <c r="V9" s="117"/>
      <c r="X9" s="119"/>
    </row>
    <row r="10" spans="1:24" s="76" customFormat="1" ht="24.75" customHeight="1" x14ac:dyDescent="0.25">
      <c r="A10" s="51">
        <v>1</v>
      </c>
      <c r="B10" s="58" t="s">
        <v>45</v>
      </c>
      <c r="C10" s="62">
        <f t="shared" ref="C10:C16" si="0">SUM(D10:I10,K10,M10,O10,Q10,S10)</f>
        <v>31170361.536000002</v>
      </c>
      <c r="D10" s="26"/>
      <c r="E10" s="26"/>
      <c r="F10" s="26"/>
      <c r="G10" s="26"/>
      <c r="H10" s="26"/>
      <c r="I10" s="26"/>
      <c r="J10" s="80"/>
      <c r="K10" s="27"/>
      <c r="L10" s="27">
        <v>1725.2</v>
      </c>
      <c r="M10" s="56">
        <f>L10*'1'!O11</f>
        <v>31170361.536000002</v>
      </c>
      <c r="N10" s="27"/>
      <c r="O10" s="28"/>
      <c r="P10" s="27"/>
      <c r="Q10" s="26"/>
      <c r="R10" s="27"/>
      <c r="S10" s="27"/>
      <c r="T10" s="75"/>
      <c r="U10" s="75"/>
      <c r="V10" s="75" t="s">
        <v>76</v>
      </c>
      <c r="W10" s="75"/>
      <c r="X10" s="75"/>
    </row>
    <row r="11" spans="1:24" s="76" customFormat="1" ht="24.75" customHeight="1" x14ac:dyDescent="0.25">
      <c r="A11" s="51">
        <v>2</v>
      </c>
      <c r="B11" s="58" t="s">
        <v>46</v>
      </c>
      <c r="C11" s="62">
        <f t="shared" si="0"/>
        <v>5575752.4500000002</v>
      </c>
      <c r="D11" s="26"/>
      <c r="E11" s="26"/>
      <c r="F11" s="26"/>
      <c r="G11" s="26"/>
      <c r="H11" s="26"/>
      <c r="I11" s="26"/>
      <c r="J11" s="80"/>
      <c r="K11" s="27"/>
      <c r="L11" s="28">
        <v>405</v>
      </c>
      <c r="M11" s="56">
        <f>L11*'1'!O12</f>
        <v>5575752.4500000002</v>
      </c>
      <c r="N11" s="27"/>
      <c r="O11" s="28"/>
      <c r="P11" s="27"/>
      <c r="Q11" s="27"/>
      <c r="R11" s="27"/>
      <c r="S11" s="27"/>
      <c r="T11" s="75"/>
      <c r="U11" s="75"/>
      <c r="V11" s="75" t="s">
        <v>76</v>
      </c>
      <c r="W11" s="75"/>
      <c r="X11" s="75"/>
    </row>
    <row r="12" spans="1:24" s="76" customFormat="1" ht="33" customHeight="1" x14ac:dyDescent="0.25">
      <c r="A12" s="51">
        <v>3</v>
      </c>
      <c r="B12" s="58" t="s">
        <v>91</v>
      </c>
      <c r="C12" s="62">
        <f t="shared" si="0"/>
        <v>23390625.710000001</v>
      </c>
      <c r="D12" s="73"/>
      <c r="E12" s="27"/>
      <c r="F12" s="73"/>
      <c r="G12" s="73"/>
      <c r="H12" s="73"/>
      <c r="I12" s="81"/>
      <c r="J12" s="80"/>
      <c r="K12" s="81"/>
      <c r="L12" s="81">
        <v>1699</v>
      </c>
      <c r="M12" s="57">
        <f>L12*'1'!O13</f>
        <v>23390625.710000001</v>
      </c>
      <c r="N12" s="81"/>
      <c r="O12" s="81"/>
      <c r="P12" s="81"/>
      <c r="Q12" s="81"/>
      <c r="R12" s="81"/>
      <c r="S12" s="81"/>
      <c r="T12" s="75"/>
      <c r="U12" s="75"/>
      <c r="V12" s="75" t="s">
        <v>77</v>
      </c>
      <c r="W12" s="75"/>
      <c r="X12" s="75"/>
    </row>
    <row r="13" spans="1:24" s="76" customFormat="1" ht="33" customHeight="1" x14ac:dyDescent="0.25">
      <c r="A13" s="51">
        <v>4</v>
      </c>
      <c r="B13" s="58" t="s">
        <v>90</v>
      </c>
      <c r="C13" s="62">
        <f>SUM(D13:I13,K13,M13,O13,Q13,S13)</f>
        <v>47951622.719999999</v>
      </c>
      <c r="D13" s="73"/>
      <c r="E13" s="27"/>
      <c r="F13" s="73"/>
      <c r="G13" s="73"/>
      <c r="H13" s="73"/>
      <c r="I13" s="81"/>
      <c r="J13" s="80"/>
      <c r="K13" s="81"/>
      <c r="L13" s="81">
        <v>2654</v>
      </c>
      <c r="M13" s="62">
        <f>L13*'1'!O14</f>
        <v>47951622.719999999</v>
      </c>
      <c r="N13" s="81"/>
      <c r="O13" s="81"/>
      <c r="P13" s="81"/>
      <c r="Q13" s="81"/>
      <c r="R13" s="81"/>
      <c r="S13" s="81"/>
      <c r="T13" s="75"/>
      <c r="U13" s="75"/>
      <c r="V13" s="75" t="s">
        <v>77</v>
      </c>
      <c r="W13" s="75"/>
      <c r="X13" s="75"/>
    </row>
    <row r="14" spans="1:24" s="76" customFormat="1" ht="24.75" customHeight="1" x14ac:dyDescent="0.25">
      <c r="A14" s="51">
        <v>5</v>
      </c>
      <c r="B14" s="58" t="s">
        <v>47</v>
      </c>
      <c r="C14" s="62">
        <f t="shared" si="0"/>
        <v>7475638.4700000007</v>
      </c>
      <c r="D14" s="73"/>
      <c r="E14" s="27"/>
      <c r="F14" s="73"/>
      <c r="G14" s="73"/>
      <c r="H14" s="73"/>
      <c r="I14" s="81"/>
      <c r="J14" s="80"/>
      <c r="K14" s="81"/>
      <c r="L14" s="81">
        <v>543</v>
      </c>
      <c r="M14" s="62">
        <f>L14*'1'!O15</f>
        <v>7475638.4700000007</v>
      </c>
      <c r="N14" s="81"/>
      <c r="O14" s="81"/>
      <c r="P14" s="81"/>
      <c r="Q14" s="81"/>
      <c r="R14" s="81"/>
      <c r="S14" s="81"/>
      <c r="T14" s="75"/>
      <c r="U14" s="75"/>
      <c r="V14" s="75" t="s">
        <v>76</v>
      </c>
      <c r="W14" s="75"/>
      <c r="X14" s="75"/>
    </row>
    <row r="15" spans="1:24" s="76" customFormat="1" ht="28.5" customHeight="1" x14ac:dyDescent="0.25">
      <c r="A15" s="51">
        <v>6</v>
      </c>
      <c r="B15" s="58" t="s">
        <v>89</v>
      </c>
      <c r="C15" s="62">
        <f>M15+Q15</f>
        <v>13101816.287999999</v>
      </c>
      <c r="D15" s="73"/>
      <c r="E15" s="27"/>
      <c r="F15" s="73"/>
      <c r="G15" s="73"/>
      <c r="H15" s="73"/>
      <c r="I15" s="81"/>
      <c r="J15" s="80"/>
      <c r="K15" s="81"/>
      <c r="L15" s="81">
        <v>400</v>
      </c>
      <c r="M15" s="62">
        <f>L15*'1'!O16</f>
        <v>7227072</v>
      </c>
      <c r="N15" s="81"/>
      <c r="O15" s="81"/>
      <c r="P15" s="81">
        <v>500</v>
      </c>
      <c r="Q15" s="56">
        <f>Q8*'1'!I16</f>
        <v>5874744.2879999997</v>
      </c>
      <c r="R15" s="81"/>
      <c r="S15" s="81"/>
      <c r="T15" s="75"/>
      <c r="U15" s="75"/>
      <c r="V15" s="78" t="s">
        <v>78</v>
      </c>
      <c r="W15" s="78" t="s">
        <v>92</v>
      </c>
      <c r="X15" s="75"/>
    </row>
    <row r="16" spans="1:24" s="76" customFormat="1" ht="24.75" customHeight="1" x14ac:dyDescent="0.25">
      <c r="A16" s="51">
        <v>7</v>
      </c>
      <c r="B16" s="58" t="s">
        <v>49</v>
      </c>
      <c r="C16" s="62">
        <f t="shared" si="0"/>
        <v>7324198.2800000003</v>
      </c>
      <c r="D16" s="73"/>
      <c r="E16" s="27"/>
      <c r="F16" s="73"/>
      <c r="G16" s="73"/>
      <c r="H16" s="73"/>
      <c r="I16" s="81"/>
      <c r="J16" s="80"/>
      <c r="K16" s="81"/>
      <c r="L16" s="81">
        <v>532</v>
      </c>
      <c r="M16" s="62">
        <f>L16*'1'!O17</f>
        <v>7324198.2800000003</v>
      </c>
      <c r="N16" s="81"/>
      <c r="O16" s="81"/>
      <c r="P16" s="81"/>
      <c r="Q16" s="81"/>
      <c r="R16" s="81"/>
      <c r="S16" s="81"/>
      <c r="T16" s="75"/>
      <c r="U16" s="75"/>
      <c r="V16" s="75" t="s">
        <v>76</v>
      </c>
      <c r="W16" s="75"/>
      <c r="X16" s="75"/>
    </row>
    <row r="17" spans="1:24" s="76" customFormat="1" ht="24.75" customHeight="1" x14ac:dyDescent="0.25">
      <c r="A17" s="51">
        <v>8</v>
      </c>
      <c r="B17" s="58" t="s">
        <v>50</v>
      </c>
      <c r="C17" s="62">
        <f>M17</f>
        <v>9471895.5200000014</v>
      </c>
      <c r="D17" s="26"/>
      <c r="E17" s="26"/>
      <c r="F17" s="26"/>
      <c r="G17" s="26"/>
      <c r="H17" s="26"/>
      <c r="I17" s="26"/>
      <c r="J17" s="80"/>
      <c r="K17" s="27"/>
      <c r="L17" s="28">
        <v>688</v>
      </c>
      <c r="M17" s="62">
        <f>L17*'1'!O18</f>
        <v>9471895.5200000014</v>
      </c>
      <c r="N17" s="27"/>
      <c r="O17" s="28"/>
      <c r="P17" s="27"/>
      <c r="Q17" s="27"/>
      <c r="R17" s="27"/>
      <c r="S17" s="27"/>
      <c r="T17" s="75"/>
      <c r="U17" s="75"/>
      <c r="V17" s="75" t="s">
        <v>76</v>
      </c>
      <c r="W17" s="75"/>
      <c r="X17" s="75"/>
    </row>
    <row r="18" spans="1:24" ht="24.75" customHeight="1" x14ac:dyDescent="0.25">
      <c r="A18" s="16"/>
      <c r="B18" s="33" t="s">
        <v>26</v>
      </c>
      <c r="C18" s="30">
        <f t="shared" ref="C18:I18" si="1">SUM(C10:C17)</f>
        <v>145461910.97400001</v>
      </c>
      <c r="D18" s="30">
        <f t="shared" si="1"/>
        <v>0</v>
      </c>
      <c r="E18" s="30">
        <f t="shared" si="1"/>
        <v>0</v>
      </c>
      <c r="F18" s="30">
        <f t="shared" si="1"/>
        <v>0</v>
      </c>
      <c r="G18" s="30">
        <f t="shared" si="1"/>
        <v>0</v>
      </c>
      <c r="H18" s="30">
        <f t="shared" si="1"/>
        <v>0</v>
      </c>
      <c r="I18" s="30">
        <f t="shared" si="1"/>
        <v>0</v>
      </c>
      <c r="J18" s="18" t="s">
        <v>27</v>
      </c>
      <c r="K18" s="30">
        <f>SUM(K10:K17)</f>
        <v>0</v>
      </c>
      <c r="L18" s="18" t="s">
        <v>27</v>
      </c>
      <c r="M18" s="30">
        <f>M17+M16+M15+M14+M13+M12+M11+M10</f>
        <v>139587166.68600002</v>
      </c>
      <c r="N18" s="18" t="s">
        <v>27</v>
      </c>
      <c r="O18" s="30">
        <f>SUM(O10:O17)</f>
        <v>0</v>
      </c>
      <c r="P18" s="18" t="s">
        <v>27</v>
      </c>
      <c r="Q18" s="30">
        <f>SUM(Q10:Q17)</f>
        <v>5874744.2879999997</v>
      </c>
      <c r="R18" s="18" t="s">
        <v>27</v>
      </c>
      <c r="S18" s="30">
        <f>SUM(S10:S17)</f>
        <v>0</v>
      </c>
      <c r="T18" s="42"/>
      <c r="U18" s="42"/>
      <c r="V18" s="42"/>
      <c r="W18" s="42"/>
      <c r="X18" s="42"/>
    </row>
    <row r="19" spans="1:24" ht="24.75" customHeight="1" x14ac:dyDescent="0.25">
      <c r="A19" s="203" t="s">
        <v>42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5"/>
      <c r="T19" s="42"/>
      <c r="U19" s="42"/>
      <c r="V19" s="42"/>
      <c r="W19" s="42"/>
      <c r="X19" s="42"/>
    </row>
    <row r="20" spans="1:24" s="114" customFormat="1" ht="24" customHeight="1" x14ac:dyDescent="0.25">
      <c r="A20" s="106"/>
      <c r="B20" s="107" t="s">
        <v>109</v>
      </c>
      <c r="C20" s="109"/>
      <c r="D20" s="198">
        <v>1173.5899999999999</v>
      </c>
      <c r="E20" s="198">
        <v>3928.96</v>
      </c>
      <c r="F20" s="198">
        <v>1282.6199999999999</v>
      </c>
      <c r="G20" s="198">
        <v>414.79</v>
      </c>
      <c r="H20" s="198">
        <v>701.85</v>
      </c>
      <c r="I20" s="198">
        <v>937.14</v>
      </c>
      <c r="J20" s="109"/>
      <c r="K20" s="109"/>
      <c r="L20" s="110" t="s">
        <v>110</v>
      </c>
      <c r="M20" s="110">
        <v>18808.45</v>
      </c>
      <c r="N20" s="110"/>
      <c r="O20" s="198">
        <v>888.95</v>
      </c>
      <c r="P20" s="198"/>
      <c r="Q20" s="198">
        <v>6699.83</v>
      </c>
      <c r="R20" s="198"/>
      <c r="S20" s="198">
        <v>5983.52</v>
      </c>
      <c r="T20" s="109"/>
      <c r="U20" s="111"/>
      <c r="V20" s="109"/>
      <c r="W20" s="112" t="s">
        <v>111</v>
      </c>
      <c r="X20" s="113"/>
    </row>
    <row r="21" spans="1:24" s="114" customFormat="1" ht="21" customHeight="1" x14ac:dyDescent="0.25">
      <c r="A21" s="115"/>
      <c r="B21" s="115"/>
      <c r="C21" s="117"/>
      <c r="D21" s="206"/>
      <c r="E21" s="199"/>
      <c r="F21" s="199"/>
      <c r="G21" s="199"/>
      <c r="H21" s="199"/>
      <c r="I21" s="199"/>
      <c r="J21" s="117"/>
      <c r="K21" s="117"/>
      <c r="L21" s="110" t="s">
        <v>112</v>
      </c>
      <c r="M21" s="110">
        <v>14331.75</v>
      </c>
      <c r="N21" s="118"/>
      <c r="O21" s="199"/>
      <c r="P21" s="199"/>
      <c r="Q21" s="199"/>
      <c r="R21" s="199"/>
      <c r="S21" s="199"/>
      <c r="T21" s="117"/>
      <c r="U21" s="117"/>
      <c r="V21" s="117"/>
      <c r="X21" s="119"/>
    </row>
    <row r="22" spans="1:24" s="76" customFormat="1" ht="24.75" customHeight="1" x14ac:dyDescent="0.25">
      <c r="A22" s="51">
        <v>1</v>
      </c>
      <c r="B22" s="58" t="s">
        <v>48</v>
      </c>
      <c r="C22" s="62">
        <f>SUM(D22:I22,K22,M22,O22,Q22,S22)</f>
        <v>14106337.5</v>
      </c>
      <c r="D22" s="26"/>
      <c r="E22" s="26"/>
      <c r="F22" s="26"/>
      <c r="G22" s="26"/>
      <c r="H22" s="26"/>
      <c r="I22" s="26"/>
      <c r="J22" s="27"/>
      <c r="K22" s="27"/>
      <c r="L22" s="28">
        <v>750</v>
      </c>
      <c r="M22" s="62">
        <f>L22*M20</f>
        <v>14106337.5</v>
      </c>
      <c r="N22" s="27"/>
      <c r="O22" s="28"/>
      <c r="P22" s="27"/>
      <c r="Q22" s="27"/>
      <c r="R22" s="27"/>
      <c r="S22" s="27"/>
      <c r="T22" s="124" t="s">
        <v>110</v>
      </c>
      <c r="U22" s="75"/>
      <c r="V22" s="75" t="s">
        <v>76</v>
      </c>
      <c r="W22" s="75"/>
      <c r="X22" s="75"/>
    </row>
    <row r="23" spans="1:24" s="76" customFormat="1" ht="25.5" customHeight="1" x14ac:dyDescent="0.25">
      <c r="A23" s="77">
        <v>2</v>
      </c>
      <c r="B23" s="58" t="s">
        <v>46</v>
      </c>
      <c r="C23" s="125">
        <f>E23+G23+H23+I23+Q23</f>
        <v>12948885.810000001</v>
      </c>
      <c r="D23" s="28"/>
      <c r="E23" s="28">
        <f>E20*'1'!I22</f>
        <v>4543842.24</v>
      </c>
      <c r="F23" s="28"/>
      <c r="G23" s="26">
        <f>G20*'1'!I22</f>
        <v>479704.63500000001</v>
      </c>
      <c r="H23" s="26">
        <f>H20*'1'!I22</f>
        <v>811689.52500000002</v>
      </c>
      <c r="I23" s="26">
        <f>I20*'1'!I22</f>
        <v>1083802.4099999999</v>
      </c>
      <c r="J23" s="27"/>
      <c r="K23" s="27"/>
      <c r="L23" s="28"/>
      <c r="M23" s="62"/>
      <c r="N23" s="27"/>
      <c r="O23" s="28"/>
      <c r="P23" s="27">
        <v>900</v>
      </c>
      <c r="Q23" s="56">
        <f>P23*Q20</f>
        <v>6029847</v>
      </c>
      <c r="R23" s="27"/>
      <c r="S23" s="27"/>
      <c r="T23" s="75"/>
      <c r="U23" s="75"/>
      <c r="V23" s="75" t="s">
        <v>76</v>
      </c>
      <c r="W23" s="75"/>
      <c r="X23" s="75"/>
    </row>
    <row r="24" spans="1:24" s="76" customFormat="1" ht="25.5" customHeight="1" x14ac:dyDescent="0.25">
      <c r="A24" s="77">
        <v>3</v>
      </c>
      <c r="B24" s="72" t="s">
        <v>51</v>
      </c>
      <c r="C24" s="62">
        <f t="shared" ref="C24:C34" si="2">SUM(D24:I24,K24,M24,O24,Q24,S24)</f>
        <v>13901797.5</v>
      </c>
      <c r="D24" s="28"/>
      <c r="E24" s="28"/>
      <c r="F24" s="28"/>
      <c r="G24" s="28"/>
      <c r="H24" s="28"/>
      <c r="I24" s="28"/>
      <c r="J24" s="27"/>
      <c r="K24" s="27"/>
      <c r="L24" s="28">
        <v>970</v>
      </c>
      <c r="M24" s="62">
        <f>L24*M21</f>
        <v>13901797.5</v>
      </c>
      <c r="N24" s="27"/>
      <c r="O24" s="28"/>
      <c r="P24" s="27"/>
      <c r="Q24" s="27"/>
      <c r="R24" s="27"/>
      <c r="S24" s="27"/>
      <c r="T24" s="75" t="s">
        <v>112</v>
      </c>
      <c r="U24" s="75"/>
      <c r="V24" s="78" t="s">
        <v>76</v>
      </c>
      <c r="W24" s="75"/>
      <c r="X24" s="75"/>
    </row>
    <row r="25" spans="1:24" s="76" customFormat="1" ht="25.5" customHeight="1" x14ac:dyDescent="0.25">
      <c r="A25" s="77">
        <v>4</v>
      </c>
      <c r="B25" s="72" t="s">
        <v>87</v>
      </c>
      <c r="C25" s="62">
        <f>SUM(D25:I25,K25,M25,O25,Q25,S25)</f>
        <v>24133122.195</v>
      </c>
      <c r="D25" s="28"/>
      <c r="E25" s="28"/>
      <c r="F25" s="28"/>
      <c r="G25" s="28"/>
      <c r="H25" s="28"/>
      <c r="I25" s="28"/>
      <c r="J25" s="27"/>
      <c r="K25" s="27"/>
      <c r="L25" s="28">
        <v>1283.0999999999999</v>
      </c>
      <c r="M25" s="62">
        <f>L25*M20</f>
        <v>24133122.195</v>
      </c>
      <c r="N25" s="27"/>
      <c r="O25" s="28"/>
      <c r="P25" s="27"/>
      <c r="Q25" s="27"/>
      <c r="R25" s="27"/>
      <c r="S25" s="27"/>
      <c r="T25" s="75" t="s">
        <v>110</v>
      </c>
      <c r="U25" s="75"/>
      <c r="V25" s="78" t="s">
        <v>76</v>
      </c>
      <c r="W25" s="79"/>
      <c r="X25" s="75"/>
    </row>
    <row r="26" spans="1:24" s="76" customFormat="1" ht="25.5" customHeight="1" x14ac:dyDescent="0.25">
      <c r="A26" s="77">
        <v>5</v>
      </c>
      <c r="B26" s="58" t="s">
        <v>52</v>
      </c>
      <c r="C26" s="62">
        <f t="shared" si="2"/>
        <v>17172114.850000001</v>
      </c>
      <c r="D26" s="28"/>
      <c r="E26" s="28"/>
      <c r="F26" s="28"/>
      <c r="G26" s="28"/>
      <c r="H26" s="28"/>
      <c r="I26" s="28"/>
      <c r="J26" s="27"/>
      <c r="K26" s="27"/>
      <c r="L26" s="28">
        <v>913</v>
      </c>
      <c r="M26" s="62">
        <f>L26*M20</f>
        <v>17172114.850000001</v>
      </c>
      <c r="N26" s="27"/>
      <c r="O26" s="28"/>
      <c r="P26" s="27"/>
      <c r="Q26" s="27"/>
      <c r="R26" s="27"/>
      <c r="S26" s="27"/>
      <c r="T26" s="75" t="s">
        <v>110</v>
      </c>
      <c r="U26" s="75"/>
      <c r="V26" s="78" t="s">
        <v>76</v>
      </c>
      <c r="W26" s="75"/>
      <c r="X26" s="75"/>
    </row>
    <row r="27" spans="1:24" s="76" customFormat="1" ht="25.5" customHeight="1" x14ac:dyDescent="0.25">
      <c r="A27" s="77">
        <v>6</v>
      </c>
      <c r="B27" s="72" t="s">
        <v>55</v>
      </c>
      <c r="C27" s="62">
        <f t="shared" si="2"/>
        <v>13901797.5</v>
      </c>
      <c r="D27" s="28"/>
      <c r="E27" s="28"/>
      <c r="F27" s="28"/>
      <c r="G27" s="28"/>
      <c r="H27" s="28"/>
      <c r="I27" s="28"/>
      <c r="J27" s="27"/>
      <c r="K27" s="27"/>
      <c r="L27" s="28">
        <v>970</v>
      </c>
      <c r="M27" s="62">
        <f>L27*M21</f>
        <v>13901797.5</v>
      </c>
      <c r="N27" s="27"/>
      <c r="O27" s="28"/>
      <c r="P27" s="27"/>
      <c r="Q27" s="27"/>
      <c r="R27" s="27"/>
      <c r="S27" s="27"/>
      <c r="T27" s="75" t="s">
        <v>112</v>
      </c>
      <c r="U27" s="75"/>
      <c r="V27" s="78" t="s">
        <v>76</v>
      </c>
      <c r="W27" s="75"/>
      <c r="X27" s="75"/>
    </row>
    <row r="28" spans="1:24" s="76" customFormat="1" ht="25.5" customHeight="1" x14ac:dyDescent="0.25">
      <c r="A28" s="77">
        <v>7</v>
      </c>
      <c r="B28" s="58" t="s">
        <v>54</v>
      </c>
      <c r="C28" s="62">
        <f t="shared" si="2"/>
        <v>14847390.43</v>
      </c>
      <c r="D28" s="28"/>
      <c r="E28" s="28"/>
      <c r="F28" s="28"/>
      <c r="G28" s="28"/>
      <c r="H28" s="28"/>
      <c r="I28" s="28"/>
      <c r="J28" s="27"/>
      <c r="K28" s="27"/>
      <c r="L28" s="28">
        <v>789.4</v>
      </c>
      <c r="M28" s="62">
        <f>L28*M20</f>
        <v>14847390.43</v>
      </c>
      <c r="N28" s="27"/>
      <c r="O28" s="28"/>
      <c r="P28" s="27"/>
      <c r="Q28" s="27"/>
      <c r="R28" s="27"/>
      <c r="S28" s="27"/>
      <c r="T28" s="75" t="s">
        <v>110</v>
      </c>
      <c r="U28" s="75"/>
      <c r="V28" s="78" t="s">
        <v>81</v>
      </c>
      <c r="W28" s="75" t="s">
        <v>80</v>
      </c>
      <c r="X28" s="75"/>
    </row>
    <row r="29" spans="1:24" s="76" customFormat="1" ht="25.5" customHeight="1" x14ac:dyDescent="0.25">
      <c r="A29" s="77">
        <v>8</v>
      </c>
      <c r="B29" s="58" t="s">
        <v>88</v>
      </c>
      <c r="C29" s="62">
        <f t="shared" si="2"/>
        <v>11035447.5</v>
      </c>
      <c r="D29" s="26"/>
      <c r="E29" s="28"/>
      <c r="F29" s="26"/>
      <c r="G29" s="26"/>
      <c r="H29" s="26"/>
      <c r="I29" s="26"/>
      <c r="J29" s="80"/>
      <c r="K29" s="27"/>
      <c r="L29" s="28">
        <v>770</v>
      </c>
      <c r="M29" s="62">
        <f>L29*M21</f>
        <v>11035447.5</v>
      </c>
      <c r="N29" s="27"/>
      <c r="O29" s="28"/>
      <c r="P29" s="27"/>
      <c r="Q29" s="27"/>
      <c r="R29" s="27"/>
      <c r="S29" s="27"/>
      <c r="T29" s="76" t="s">
        <v>112</v>
      </c>
    </row>
    <row r="30" spans="1:24" s="76" customFormat="1" ht="25.5" customHeight="1" x14ac:dyDescent="0.25">
      <c r="A30" s="77">
        <v>9</v>
      </c>
      <c r="B30" s="58" t="s">
        <v>57</v>
      </c>
      <c r="C30" s="62">
        <f>E30+G30+I30+M30</f>
        <v>22914445.864799999</v>
      </c>
      <c r="D30" s="28"/>
      <c r="E30" s="28">
        <f>E20*'1'!I29</f>
        <v>7984903.9871999994</v>
      </c>
      <c r="F30" s="28"/>
      <c r="G30" s="26">
        <f>G20*'1'!I29</f>
        <v>842986.01280000003</v>
      </c>
      <c r="H30" s="26"/>
      <c r="I30" s="26">
        <f>I20*'1'!I29</f>
        <v>1904568.3647999999</v>
      </c>
      <c r="J30" s="27"/>
      <c r="K30" s="27"/>
      <c r="L30" s="28">
        <v>850</v>
      </c>
      <c r="M30" s="62">
        <f>L30*M21</f>
        <v>12181987.5</v>
      </c>
      <c r="N30" s="27"/>
      <c r="O30" s="28"/>
      <c r="P30" s="27"/>
      <c r="Q30" s="27"/>
      <c r="R30" s="27"/>
      <c r="S30" s="27"/>
      <c r="T30" s="75" t="s">
        <v>112</v>
      </c>
      <c r="U30" s="75"/>
      <c r="V30" s="75" t="s">
        <v>76</v>
      </c>
      <c r="W30" s="75"/>
      <c r="X30" s="75"/>
    </row>
    <row r="31" spans="1:24" s="76" customFormat="1" ht="25.5" customHeight="1" thickBot="1" x14ac:dyDescent="0.3">
      <c r="A31" s="77">
        <v>10</v>
      </c>
      <c r="B31" s="72" t="s">
        <v>45</v>
      </c>
      <c r="C31" s="62">
        <f t="shared" si="2"/>
        <v>18915506.444800001</v>
      </c>
      <c r="D31" s="28"/>
      <c r="E31" s="28">
        <f>E20*'1'!I30</f>
        <v>18915506.444800001</v>
      </c>
      <c r="F31" s="28"/>
      <c r="G31" s="28"/>
      <c r="H31" s="28"/>
      <c r="I31" s="28"/>
      <c r="J31" s="27"/>
      <c r="K31" s="27"/>
      <c r="L31" s="28"/>
      <c r="M31" s="56"/>
      <c r="N31" s="27"/>
      <c r="O31" s="28"/>
      <c r="P31" s="27"/>
      <c r="Q31" s="27"/>
      <c r="R31" s="27"/>
      <c r="S31" s="27"/>
      <c r="T31" s="75"/>
      <c r="U31" s="75"/>
      <c r="V31" s="75" t="s">
        <v>76</v>
      </c>
      <c r="W31" s="75"/>
      <c r="X31" s="75"/>
    </row>
    <row r="32" spans="1:24" s="76" customFormat="1" ht="25.5" customHeight="1" x14ac:dyDescent="0.25">
      <c r="A32" s="77">
        <v>11</v>
      </c>
      <c r="B32" s="58" t="s">
        <v>106</v>
      </c>
      <c r="C32" s="56">
        <f>SUM(D32:I32,K32,M32,O32,Q32,S32)</f>
        <v>360000</v>
      </c>
      <c r="D32" s="140">
        <v>70000</v>
      </c>
      <c r="E32" s="148"/>
      <c r="F32" s="148"/>
      <c r="G32" s="148">
        <v>70000</v>
      </c>
      <c r="H32" s="148"/>
      <c r="I32" s="148">
        <v>70000</v>
      </c>
      <c r="J32" s="80"/>
      <c r="K32" s="149"/>
      <c r="L32" s="148"/>
      <c r="M32" s="149">
        <v>150000</v>
      </c>
      <c r="N32" s="141"/>
      <c r="O32" s="140"/>
      <c r="P32" s="141"/>
      <c r="Q32" s="141"/>
      <c r="R32" s="141"/>
      <c r="S32" s="142"/>
      <c r="T32" s="200"/>
      <c r="U32" s="75"/>
      <c r="V32" s="75" t="s">
        <v>76</v>
      </c>
      <c r="W32" s="75"/>
      <c r="X32" s="75"/>
    </row>
    <row r="33" spans="1:25" s="82" customFormat="1" ht="23.25" customHeight="1" x14ac:dyDescent="0.25">
      <c r="A33" s="103">
        <v>12</v>
      </c>
      <c r="B33" s="143" t="s">
        <v>105</v>
      </c>
      <c r="C33" s="56">
        <f t="shared" si="2"/>
        <v>210000</v>
      </c>
      <c r="D33" s="144">
        <v>70000</v>
      </c>
      <c r="E33" s="150">
        <v>70000</v>
      </c>
      <c r="F33" s="151"/>
      <c r="G33" s="62">
        <v>70000</v>
      </c>
      <c r="H33" s="151"/>
      <c r="I33" s="151"/>
      <c r="J33" s="152"/>
      <c r="K33" s="151"/>
      <c r="L33" s="152"/>
      <c r="M33" s="151"/>
      <c r="N33" s="146"/>
      <c r="O33" s="145"/>
      <c r="P33" s="146"/>
      <c r="Q33" s="145"/>
      <c r="R33" s="146"/>
      <c r="S33" s="147"/>
      <c r="T33" s="201"/>
      <c r="U33" s="105"/>
      <c r="V33" s="75" t="s">
        <v>76</v>
      </c>
      <c r="W33" s="105"/>
      <c r="X33" s="105"/>
    </row>
    <row r="34" spans="1:25" s="82" customFormat="1" ht="23.25" customHeight="1" thickBot="1" x14ac:dyDescent="0.3">
      <c r="A34" s="103">
        <v>13</v>
      </c>
      <c r="B34" s="58" t="s">
        <v>104</v>
      </c>
      <c r="C34" s="56">
        <f t="shared" si="2"/>
        <v>150000</v>
      </c>
      <c r="D34" s="144"/>
      <c r="E34" s="150"/>
      <c r="F34" s="151"/>
      <c r="G34" s="62"/>
      <c r="H34" s="151"/>
      <c r="I34" s="151"/>
      <c r="J34" s="152"/>
      <c r="K34" s="151"/>
      <c r="L34" s="152"/>
      <c r="M34" s="149">
        <v>150000</v>
      </c>
      <c r="N34" s="146"/>
      <c r="O34" s="145"/>
      <c r="P34" s="146"/>
      <c r="Q34" s="145"/>
      <c r="R34" s="146"/>
      <c r="S34" s="147"/>
      <c r="T34" s="202"/>
      <c r="U34" s="105"/>
      <c r="V34" s="75" t="s">
        <v>103</v>
      </c>
      <c r="W34" s="105"/>
      <c r="X34" s="105"/>
    </row>
    <row r="35" spans="1:25" s="93" customFormat="1" ht="23.25" customHeight="1" x14ac:dyDescent="0.25">
      <c r="A35" s="94">
        <v>13</v>
      </c>
      <c r="B35" s="45" t="s">
        <v>115</v>
      </c>
      <c r="C35" s="48">
        <f t="shared" ref="C35" si="3">SUM(D35:I35,K35,M35,O35,Q35,S35)</f>
        <v>150000</v>
      </c>
      <c r="D35" s="99"/>
      <c r="E35" s="99"/>
      <c r="F35" s="100"/>
      <c r="G35" s="97"/>
      <c r="H35" s="100"/>
      <c r="I35" s="100"/>
      <c r="J35" s="101"/>
      <c r="K35" s="100"/>
      <c r="L35" s="101"/>
      <c r="M35" s="98">
        <v>150000</v>
      </c>
      <c r="N35" s="101"/>
      <c r="O35" s="100"/>
      <c r="P35" s="101"/>
      <c r="Q35" s="100"/>
      <c r="R35" s="101"/>
      <c r="S35" s="102"/>
      <c r="T35" s="139"/>
      <c r="U35" s="92"/>
      <c r="V35" s="74" t="s">
        <v>116</v>
      </c>
      <c r="W35" s="92"/>
      <c r="X35" s="92"/>
    </row>
    <row r="36" spans="1:25" s="93" customFormat="1" ht="23.25" customHeight="1" x14ac:dyDescent="0.25">
      <c r="A36" s="94"/>
      <c r="B36" s="172" t="s">
        <v>121</v>
      </c>
      <c r="C36" s="173"/>
      <c r="D36" s="99"/>
      <c r="E36" s="99"/>
      <c r="F36" s="174"/>
      <c r="G36" s="99"/>
      <c r="H36" s="174"/>
      <c r="I36" s="174"/>
      <c r="J36" s="175"/>
      <c r="K36" s="174"/>
      <c r="L36" s="175"/>
      <c r="M36" s="176"/>
      <c r="N36" s="175"/>
      <c r="O36" s="174"/>
      <c r="P36" s="175"/>
      <c r="Q36" s="174"/>
      <c r="R36" s="175"/>
      <c r="S36" s="177"/>
      <c r="T36" s="139"/>
      <c r="U36" s="92"/>
      <c r="V36" s="74"/>
      <c r="W36" s="92"/>
      <c r="X36" s="92"/>
    </row>
    <row r="37" spans="1:25" s="82" customFormat="1" ht="23.25" customHeight="1" x14ac:dyDescent="0.25">
      <c r="A37" s="103"/>
      <c r="B37" s="37" t="s">
        <v>26</v>
      </c>
      <c r="C37" s="104">
        <f t="shared" ref="C37:I37" si="4">SUM(C22:C34)</f>
        <v>164596845.59459999</v>
      </c>
      <c r="D37" s="104">
        <f t="shared" si="4"/>
        <v>140000</v>
      </c>
      <c r="E37" s="104">
        <f t="shared" si="4"/>
        <v>31514252.671999998</v>
      </c>
      <c r="F37" s="104">
        <f t="shared" si="4"/>
        <v>0</v>
      </c>
      <c r="G37" s="104">
        <f t="shared" si="4"/>
        <v>1462690.6477999999</v>
      </c>
      <c r="H37" s="104">
        <f t="shared" si="4"/>
        <v>811689.52500000002</v>
      </c>
      <c r="I37" s="104">
        <f t="shared" si="4"/>
        <v>3058370.7747999998</v>
      </c>
      <c r="J37" s="104" t="s">
        <v>108</v>
      </c>
      <c r="K37" s="104">
        <f>SUM(K22:K34)</f>
        <v>0</v>
      </c>
      <c r="L37" s="104" t="s">
        <v>108</v>
      </c>
      <c r="M37" s="104">
        <v>121729994.98</v>
      </c>
      <c r="N37" s="104" t="s">
        <v>108</v>
      </c>
      <c r="O37" s="104">
        <f>SUM(O22:O34)</f>
        <v>0</v>
      </c>
      <c r="P37" s="104" t="s">
        <v>108</v>
      </c>
      <c r="Q37" s="104">
        <f>SUM(Q22:Q34)</f>
        <v>6029847</v>
      </c>
      <c r="R37" s="104" t="s">
        <v>108</v>
      </c>
      <c r="S37" s="104">
        <f>SUM(S22:S34)</f>
        <v>0</v>
      </c>
      <c r="T37" s="105"/>
      <c r="U37" s="105"/>
      <c r="V37" s="75"/>
      <c r="W37" s="105"/>
      <c r="X37" s="105"/>
    </row>
    <row r="38" spans="1:25" s="31" customFormat="1" ht="23.25" customHeight="1" x14ac:dyDescent="0.25">
      <c r="A38" s="203" t="s">
        <v>43</v>
      </c>
      <c r="B38" s="220"/>
      <c r="C38" s="220"/>
      <c r="D38" s="220"/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1"/>
      <c r="T38" s="43"/>
      <c r="U38" s="43"/>
      <c r="V38" s="43"/>
      <c r="W38" s="43"/>
      <c r="X38" s="43"/>
    </row>
    <row r="39" spans="1:25" s="114" customFormat="1" ht="24" customHeight="1" x14ac:dyDescent="0.25">
      <c r="A39" s="106"/>
      <c r="B39" s="107" t="s">
        <v>109</v>
      </c>
      <c r="C39" s="108"/>
      <c r="D39" s="217">
        <v>1221.71</v>
      </c>
      <c r="E39" s="217">
        <v>4090.04</v>
      </c>
      <c r="F39" s="217">
        <v>1335.2</v>
      </c>
      <c r="G39" s="217">
        <v>431.8</v>
      </c>
      <c r="H39" s="217">
        <v>730.62</v>
      </c>
      <c r="I39" s="217">
        <v>975.57</v>
      </c>
      <c r="J39" s="108"/>
      <c r="K39" s="108"/>
      <c r="L39" s="110" t="s">
        <v>110</v>
      </c>
      <c r="M39" s="110">
        <v>19579.599999999999</v>
      </c>
      <c r="N39" s="110"/>
      <c r="O39" s="198">
        <v>925.4</v>
      </c>
      <c r="P39" s="217"/>
      <c r="Q39" s="198">
        <v>6974.53</v>
      </c>
      <c r="R39" s="198"/>
      <c r="S39" s="198">
        <v>6228.84</v>
      </c>
      <c r="T39" s="108"/>
      <c r="U39" s="111"/>
      <c r="V39" s="108"/>
      <c r="W39" s="112" t="s">
        <v>111</v>
      </c>
      <c r="X39" s="113"/>
    </row>
    <row r="40" spans="1:25" s="114" customFormat="1" ht="21" customHeight="1" x14ac:dyDescent="0.25">
      <c r="A40" s="115"/>
      <c r="B40" s="115"/>
      <c r="C40" s="116"/>
      <c r="D40" s="218"/>
      <c r="E40" s="219"/>
      <c r="F40" s="219"/>
      <c r="G40" s="219"/>
      <c r="H40" s="219"/>
      <c r="I40" s="219"/>
      <c r="J40" s="116"/>
      <c r="K40" s="116"/>
      <c r="L40" s="110" t="s">
        <v>112</v>
      </c>
      <c r="M40" s="110">
        <v>14919.35</v>
      </c>
      <c r="N40" s="118"/>
      <c r="O40" s="199"/>
      <c r="P40" s="219"/>
      <c r="Q40" s="199"/>
      <c r="R40" s="199"/>
      <c r="S40" s="199"/>
      <c r="T40" s="116"/>
      <c r="U40" s="116"/>
      <c r="V40" s="116"/>
      <c r="X40" s="119"/>
    </row>
    <row r="41" spans="1:25" s="82" customFormat="1" ht="23.25" customHeight="1" x14ac:dyDescent="0.25">
      <c r="A41" s="77">
        <v>1</v>
      </c>
      <c r="B41" s="58" t="s">
        <v>56</v>
      </c>
      <c r="C41" s="62">
        <f t="shared" ref="C41:C51" si="5">SUM(D41:I41,K41,M41,O41,Q41,S41)</f>
        <v>16411285</v>
      </c>
      <c r="D41" s="28"/>
      <c r="E41" s="28"/>
      <c r="F41" s="28"/>
      <c r="G41" s="28"/>
      <c r="H41" s="28"/>
      <c r="I41" s="28"/>
      <c r="J41" s="27"/>
      <c r="K41" s="27"/>
      <c r="L41" s="28">
        <v>1100</v>
      </c>
      <c r="M41" s="56">
        <f>L41*'1'!O38</f>
        <v>16411285</v>
      </c>
      <c r="N41" s="27"/>
      <c r="O41" s="28"/>
      <c r="P41" s="27"/>
      <c r="Q41" s="27"/>
      <c r="R41" s="27"/>
      <c r="S41" s="27"/>
      <c r="T41" s="75"/>
      <c r="U41" s="75"/>
      <c r="V41" s="75" t="s">
        <v>76</v>
      </c>
      <c r="W41" s="75"/>
      <c r="X41" s="75"/>
      <c r="Y41" s="76"/>
    </row>
    <row r="42" spans="1:25" s="82" customFormat="1" ht="23.25" customHeight="1" x14ac:dyDescent="0.25">
      <c r="A42" s="77">
        <v>2</v>
      </c>
      <c r="B42" s="58" t="s">
        <v>53</v>
      </c>
      <c r="C42" s="62">
        <f t="shared" si="5"/>
        <v>30405635.300000001</v>
      </c>
      <c r="D42" s="28"/>
      <c r="E42" s="28"/>
      <c r="F42" s="28"/>
      <c r="G42" s="28"/>
      <c r="H42" s="28"/>
      <c r="I42" s="28"/>
      <c r="J42" s="27"/>
      <c r="K42" s="27"/>
      <c r="L42" s="28">
        <v>2038</v>
      </c>
      <c r="M42" s="56">
        <f>L42*'1'!O39</f>
        <v>30405635.300000001</v>
      </c>
      <c r="N42" s="27"/>
      <c r="O42" s="28"/>
      <c r="P42" s="27"/>
      <c r="Q42" s="27"/>
      <c r="R42" s="27"/>
      <c r="S42" s="27"/>
      <c r="T42" s="75"/>
      <c r="U42" s="75"/>
      <c r="V42" s="75" t="s">
        <v>76</v>
      </c>
      <c r="W42" s="75"/>
      <c r="X42" s="75"/>
      <c r="Y42" s="76"/>
    </row>
    <row r="43" spans="1:25" s="82" customFormat="1" ht="23.25" customHeight="1" x14ac:dyDescent="0.25">
      <c r="A43" s="77">
        <v>3</v>
      </c>
      <c r="B43" s="58" t="s">
        <v>65</v>
      </c>
      <c r="C43" s="62">
        <f t="shared" si="5"/>
        <v>21919362.199999999</v>
      </c>
      <c r="D43" s="28"/>
      <c r="E43" s="28"/>
      <c r="F43" s="28"/>
      <c r="G43" s="28"/>
      <c r="H43" s="28"/>
      <c r="I43" s="28"/>
      <c r="J43" s="27"/>
      <c r="K43" s="27"/>
      <c r="L43" s="28">
        <v>1119.5</v>
      </c>
      <c r="M43" s="56">
        <f>L43*'1'!O40</f>
        <v>21919362.199999999</v>
      </c>
      <c r="N43" s="27"/>
      <c r="O43" s="28"/>
      <c r="P43" s="27"/>
      <c r="Q43" s="27"/>
      <c r="R43" s="27"/>
      <c r="S43" s="27"/>
      <c r="T43" s="75"/>
      <c r="U43" s="75"/>
      <c r="V43" s="75" t="s">
        <v>77</v>
      </c>
      <c r="W43" s="75"/>
      <c r="X43" s="75"/>
      <c r="Y43" s="76"/>
    </row>
    <row r="44" spans="1:25" s="82" customFormat="1" ht="23.25" customHeight="1" x14ac:dyDescent="0.25">
      <c r="A44" s="77">
        <v>4</v>
      </c>
      <c r="B44" s="58" t="s">
        <v>66</v>
      </c>
      <c r="C44" s="62">
        <f t="shared" si="5"/>
        <v>25089299.440000001</v>
      </c>
      <c r="D44" s="28"/>
      <c r="E44" s="28"/>
      <c r="F44" s="28"/>
      <c r="G44" s="28"/>
      <c r="H44" s="28"/>
      <c r="I44" s="28"/>
      <c r="J44" s="27"/>
      <c r="K44" s="27"/>
      <c r="L44" s="28">
        <v>1281.4000000000001</v>
      </c>
      <c r="M44" s="56">
        <f>L44*'1'!O41</f>
        <v>25089299.440000001</v>
      </c>
      <c r="N44" s="27"/>
      <c r="O44" s="28"/>
      <c r="P44" s="27"/>
      <c r="Q44" s="27"/>
      <c r="R44" s="27"/>
      <c r="S44" s="27"/>
      <c r="T44" s="75"/>
      <c r="U44" s="75"/>
      <c r="V44" s="75" t="s">
        <v>76</v>
      </c>
      <c r="W44" s="75"/>
      <c r="X44" s="75"/>
      <c r="Y44" s="76"/>
    </row>
    <row r="45" spans="1:25" s="82" customFormat="1" ht="23.25" customHeight="1" x14ac:dyDescent="0.25">
      <c r="A45" s="77">
        <v>5</v>
      </c>
      <c r="B45" s="58" t="s">
        <v>67</v>
      </c>
      <c r="C45" s="62">
        <f t="shared" si="5"/>
        <v>25204819.079999998</v>
      </c>
      <c r="D45" s="28"/>
      <c r="E45" s="28"/>
      <c r="F45" s="28"/>
      <c r="G45" s="28"/>
      <c r="H45" s="28"/>
      <c r="I45" s="28"/>
      <c r="J45" s="27"/>
      <c r="K45" s="27"/>
      <c r="L45" s="28">
        <v>1287.3</v>
      </c>
      <c r="M45" s="56">
        <f>L45*'1'!O42</f>
        <v>25204819.079999998</v>
      </c>
      <c r="N45" s="27"/>
      <c r="O45" s="28"/>
      <c r="P45" s="27"/>
      <c r="Q45" s="27"/>
      <c r="R45" s="27"/>
      <c r="S45" s="27"/>
      <c r="T45" s="75"/>
      <c r="U45" s="75"/>
      <c r="V45" s="75" t="s">
        <v>77</v>
      </c>
      <c r="W45" s="75"/>
      <c r="X45" s="75"/>
      <c r="Y45" s="76"/>
    </row>
    <row r="46" spans="1:25" s="82" customFormat="1" ht="23.25" customHeight="1" x14ac:dyDescent="0.25">
      <c r="A46" s="77">
        <v>6</v>
      </c>
      <c r="B46" s="58" t="s">
        <v>68</v>
      </c>
      <c r="C46" s="62">
        <f t="shared" si="5"/>
        <v>5967740</v>
      </c>
      <c r="D46" s="28"/>
      <c r="E46" s="28"/>
      <c r="F46" s="28"/>
      <c r="G46" s="28"/>
      <c r="H46" s="28"/>
      <c r="I46" s="28"/>
      <c r="J46" s="27"/>
      <c r="K46" s="27"/>
      <c r="L46" s="28">
        <v>400</v>
      </c>
      <c r="M46" s="56">
        <f>L46*'1'!O43</f>
        <v>5967740</v>
      </c>
      <c r="N46" s="27"/>
      <c r="O46" s="28"/>
      <c r="P46" s="27"/>
      <c r="Q46" s="27"/>
      <c r="R46" s="27"/>
      <c r="S46" s="27"/>
      <c r="T46" s="75"/>
      <c r="U46" s="75"/>
      <c r="V46" s="78" t="s">
        <v>82</v>
      </c>
      <c r="W46" s="75" t="s">
        <v>83</v>
      </c>
      <c r="X46" s="75"/>
      <c r="Y46" s="76"/>
    </row>
    <row r="47" spans="1:25" s="82" customFormat="1" ht="23.25" customHeight="1" x14ac:dyDescent="0.25">
      <c r="A47" s="77">
        <v>7</v>
      </c>
      <c r="B47" s="58" t="s">
        <v>69</v>
      </c>
      <c r="C47" s="62">
        <f t="shared" si="5"/>
        <v>5967740</v>
      </c>
      <c r="D47" s="28"/>
      <c r="E47" s="28"/>
      <c r="F47" s="28"/>
      <c r="G47" s="28"/>
      <c r="H47" s="28"/>
      <c r="I47" s="28"/>
      <c r="J47" s="27"/>
      <c r="K47" s="27"/>
      <c r="L47" s="28">
        <v>400</v>
      </c>
      <c r="M47" s="56">
        <f>L47*'1'!O44</f>
        <v>5967740</v>
      </c>
      <c r="N47" s="27"/>
      <c r="O47" s="28"/>
      <c r="P47" s="27"/>
      <c r="Q47" s="27"/>
      <c r="R47" s="27"/>
      <c r="S47" s="27"/>
      <c r="T47" s="75"/>
      <c r="U47" s="75"/>
      <c r="V47" s="78" t="s">
        <v>79</v>
      </c>
      <c r="W47" s="75" t="s">
        <v>84</v>
      </c>
      <c r="X47" s="75"/>
      <c r="Y47" s="76"/>
    </row>
    <row r="48" spans="1:25" s="82" customFormat="1" ht="23.25" customHeight="1" x14ac:dyDescent="0.25">
      <c r="A48" s="77">
        <v>8</v>
      </c>
      <c r="B48" s="58" t="s">
        <v>61</v>
      </c>
      <c r="C48" s="62">
        <f t="shared" si="5"/>
        <v>11487899.5</v>
      </c>
      <c r="D48" s="28"/>
      <c r="E48" s="28"/>
      <c r="F48" s="28"/>
      <c r="G48" s="28"/>
      <c r="H48" s="28"/>
      <c r="I48" s="28"/>
      <c r="J48" s="27"/>
      <c r="K48" s="27"/>
      <c r="L48" s="28">
        <v>770</v>
      </c>
      <c r="M48" s="56">
        <f>L48*'1'!O45</f>
        <v>11487899.5</v>
      </c>
      <c r="N48" s="27"/>
      <c r="O48" s="28"/>
      <c r="P48" s="27"/>
      <c r="Q48" s="27"/>
      <c r="R48" s="27"/>
      <c r="S48" s="27"/>
      <c r="T48" s="75"/>
      <c r="U48" s="75"/>
      <c r="V48" s="75" t="s">
        <v>76</v>
      </c>
      <c r="W48" s="75"/>
      <c r="X48" s="75"/>
      <c r="Y48" s="76"/>
    </row>
    <row r="49" spans="1:25" s="82" customFormat="1" ht="23.25" customHeight="1" x14ac:dyDescent="0.25">
      <c r="A49" s="77">
        <v>9</v>
      </c>
      <c r="B49" s="58" t="s">
        <v>62</v>
      </c>
      <c r="C49" s="62">
        <f t="shared" si="5"/>
        <v>11487899.5</v>
      </c>
      <c r="D49" s="28"/>
      <c r="E49" s="28"/>
      <c r="F49" s="28"/>
      <c r="G49" s="28"/>
      <c r="H49" s="28"/>
      <c r="I49" s="28"/>
      <c r="J49" s="27"/>
      <c r="K49" s="27"/>
      <c r="L49" s="28">
        <v>770</v>
      </c>
      <c r="M49" s="56">
        <f>L49*'1'!O46</f>
        <v>11487899.5</v>
      </c>
      <c r="N49" s="27"/>
      <c r="O49" s="28"/>
      <c r="P49" s="27"/>
      <c r="Q49" s="27"/>
      <c r="R49" s="27"/>
      <c r="S49" s="27"/>
      <c r="T49" s="75"/>
      <c r="U49" s="75"/>
      <c r="V49" s="75" t="s">
        <v>76</v>
      </c>
      <c r="W49" s="75"/>
      <c r="X49" s="75"/>
      <c r="Y49" s="76"/>
    </row>
    <row r="50" spans="1:25" s="82" customFormat="1" ht="23.25" customHeight="1" x14ac:dyDescent="0.25">
      <c r="A50" s="77">
        <v>10</v>
      </c>
      <c r="B50" s="58" t="s">
        <v>60</v>
      </c>
      <c r="C50" s="62">
        <f t="shared" si="5"/>
        <v>14770156.5</v>
      </c>
      <c r="D50" s="28"/>
      <c r="E50" s="28"/>
      <c r="F50" s="28"/>
      <c r="G50" s="28"/>
      <c r="H50" s="28"/>
      <c r="I50" s="28"/>
      <c r="J50" s="27"/>
      <c r="K50" s="27"/>
      <c r="L50" s="28">
        <v>990</v>
      </c>
      <c r="M50" s="56">
        <f>L50*'1'!O47</f>
        <v>14770156.5</v>
      </c>
      <c r="N50" s="27"/>
      <c r="O50" s="28"/>
      <c r="P50" s="27"/>
      <c r="Q50" s="27"/>
      <c r="R50" s="27"/>
      <c r="S50" s="27"/>
      <c r="T50" s="75"/>
      <c r="U50" s="75"/>
      <c r="V50" s="75" t="s">
        <v>76</v>
      </c>
      <c r="W50" s="75"/>
      <c r="X50" s="75"/>
      <c r="Y50" s="76"/>
    </row>
    <row r="51" spans="1:25" s="82" customFormat="1" ht="23.25" customHeight="1" x14ac:dyDescent="0.25">
      <c r="A51" s="77">
        <v>11</v>
      </c>
      <c r="B51" s="58" t="s">
        <v>63</v>
      </c>
      <c r="C51" s="62">
        <f t="shared" si="5"/>
        <v>11487899.5</v>
      </c>
      <c r="D51" s="28"/>
      <c r="E51" s="28"/>
      <c r="F51" s="28"/>
      <c r="G51" s="28"/>
      <c r="H51" s="28"/>
      <c r="I51" s="28"/>
      <c r="J51" s="27"/>
      <c r="K51" s="27"/>
      <c r="L51" s="28">
        <v>770</v>
      </c>
      <c r="M51" s="56">
        <f>L51*'1'!O48</f>
        <v>11487899.5</v>
      </c>
      <c r="N51" s="27"/>
      <c r="O51" s="28"/>
      <c r="P51" s="27"/>
      <c r="Q51" s="27"/>
      <c r="R51" s="27"/>
      <c r="S51" s="27"/>
      <c r="T51" s="75"/>
      <c r="U51" s="75"/>
      <c r="V51" s="75" t="s">
        <v>76</v>
      </c>
      <c r="W51" s="75"/>
      <c r="X51" s="75"/>
      <c r="Y51" s="76"/>
    </row>
    <row r="52" spans="1:25" s="82" customFormat="1" ht="23.25" customHeight="1" x14ac:dyDescent="0.25">
      <c r="A52" s="77">
        <v>12</v>
      </c>
      <c r="B52" s="58" t="s">
        <v>74</v>
      </c>
      <c r="C52" s="62">
        <f>SUM(D52:I52,K52,M52,O52,Q52,S52)</f>
        <v>19579600</v>
      </c>
      <c r="D52" s="28"/>
      <c r="E52" s="28"/>
      <c r="F52" s="28"/>
      <c r="G52" s="28"/>
      <c r="H52" s="28"/>
      <c r="I52" s="28"/>
      <c r="J52" s="27"/>
      <c r="K52" s="27"/>
      <c r="L52" s="28">
        <v>1000</v>
      </c>
      <c r="M52" s="56">
        <f>L52*'1'!O49</f>
        <v>19579600</v>
      </c>
      <c r="N52" s="27"/>
      <c r="O52" s="28"/>
      <c r="P52" s="27"/>
      <c r="Q52" s="27"/>
      <c r="R52" s="27"/>
      <c r="S52" s="27"/>
      <c r="T52" s="75"/>
      <c r="U52" s="75"/>
      <c r="V52" s="75" t="s">
        <v>76</v>
      </c>
      <c r="W52" s="75"/>
      <c r="X52" s="75"/>
      <c r="Y52" s="76"/>
    </row>
    <row r="53" spans="1:25" s="76" customFormat="1" ht="25.5" customHeight="1" x14ac:dyDescent="0.25">
      <c r="A53" s="77">
        <v>13</v>
      </c>
      <c r="B53" s="58" t="s">
        <v>99</v>
      </c>
      <c r="C53" s="62">
        <f>SUM(D53:I53,K53,M53,O53,Q53,S53)</f>
        <v>14514617.909599997</v>
      </c>
      <c r="D53" s="26">
        <f>D39*'1'!I50</f>
        <v>1841874.4301999998</v>
      </c>
      <c r="E53" s="28"/>
      <c r="F53" s="26"/>
      <c r="G53" s="26">
        <f>G39*'1'!I50</f>
        <v>650990.31599999999</v>
      </c>
      <c r="H53" s="26"/>
      <c r="I53" s="26">
        <f>I39*'1'!I50</f>
        <v>1470788.8433999999</v>
      </c>
      <c r="J53" s="80"/>
      <c r="K53" s="27"/>
      <c r="L53" s="28">
        <f>13*54.4</f>
        <v>707.19999999999993</v>
      </c>
      <c r="M53" s="27">
        <f>L53*M40</f>
        <v>10550964.319999998</v>
      </c>
      <c r="N53" s="27"/>
      <c r="O53" s="28"/>
      <c r="P53" s="27"/>
      <c r="Q53" s="27"/>
      <c r="R53" s="27"/>
      <c r="S53" s="27"/>
      <c r="T53" s="75"/>
      <c r="U53" s="75"/>
      <c r="V53" s="75" t="s">
        <v>76</v>
      </c>
      <c r="W53" s="75"/>
      <c r="X53" s="75"/>
    </row>
    <row r="54" spans="1:25" s="82" customFormat="1" ht="23.25" customHeight="1" x14ac:dyDescent="0.25">
      <c r="A54" s="52">
        <v>14</v>
      </c>
      <c r="B54" s="143" t="s">
        <v>101</v>
      </c>
      <c r="C54" s="62">
        <f t="shared" ref="C54:C55" si="6">SUM(D54:I54,K54,M54,O54,Q54,S54)</f>
        <v>5425931.6850000005</v>
      </c>
      <c r="D54" s="28">
        <f>D39*'1'!I51</f>
        <v>1154149.4370000002</v>
      </c>
      <c r="E54" s="28">
        <f>E39*'1'!I51</f>
        <v>3863860.7880000002</v>
      </c>
      <c r="F54" s="28"/>
      <c r="G54" s="28">
        <f>G39*'1'!I51</f>
        <v>407921.46</v>
      </c>
      <c r="H54" s="28"/>
      <c r="I54" s="28"/>
      <c r="J54" s="27"/>
      <c r="K54" s="27"/>
      <c r="L54" s="28"/>
      <c r="M54" s="28"/>
      <c r="N54" s="27"/>
      <c r="O54" s="28"/>
      <c r="P54" s="27"/>
      <c r="Q54" s="27"/>
      <c r="R54" s="27"/>
      <c r="S54" s="27"/>
      <c r="T54" s="105" t="s">
        <v>113</v>
      </c>
      <c r="U54" s="65">
        <v>35000000</v>
      </c>
      <c r="V54" s="75" t="s">
        <v>76</v>
      </c>
      <c r="W54" s="105"/>
      <c r="X54" s="105"/>
    </row>
    <row r="55" spans="1:25" s="82" customFormat="1" ht="23.25" customHeight="1" x14ac:dyDescent="0.25">
      <c r="A55" s="166">
        <v>15</v>
      </c>
      <c r="B55" s="58" t="s">
        <v>102</v>
      </c>
      <c r="C55" s="62">
        <f t="shared" si="6"/>
        <v>9370433.4528749995</v>
      </c>
      <c r="D55" s="151"/>
      <c r="E55" s="151"/>
      <c r="F55" s="151"/>
      <c r="G55" s="151"/>
      <c r="H55" s="151"/>
      <c r="I55" s="151"/>
      <c r="J55" s="64"/>
      <c r="K55" s="151"/>
      <c r="L55" s="53">
        <f>49.65*12.65</f>
        <v>628.07249999999999</v>
      </c>
      <c r="M55" s="27">
        <f>L55*M40</f>
        <v>9370433.4528749995</v>
      </c>
      <c r="N55" s="64"/>
      <c r="O55" s="151"/>
      <c r="P55" s="64"/>
      <c r="Q55" s="151"/>
      <c r="R55" s="64"/>
      <c r="S55" s="151"/>
      <c r="T55" s="105" t="s">
        <v>114</v>
      </c>
      <c r="U55" s="65">
        <f>SUM(C32:C34,C53:C55)</f>
        <v>30030983.047474999</v>
      </c>
      <c r="V55" s="75" t="s">
        <v>103</v>
      </c>
      <c r="W55" s="105"/>
      <c r="X55" s="105"/>
    </row>
    <row r="56" spans="1:25" s="93" customFormat="1" ht="23.25" customHeight="1" x14ac:dyDescent="0.25">
      <c r="A56" s="96">
        <v>16</v>
      </c>
      <c r="B56" s="45" t="s">
        <v>117</v>
      </c>
      <c r="C56" s="46">
        <f t="shared" ref="C56" si="7">SUM(D56:I56,K56,M56,O56,Q56,S56)</f>
        <v>17219866.607999995</v>
      </c>
      <c r="D56" s="91"/>
      <c r="E56" s="91"/>
      <c r="F56" s="91"/>
      <c r="G56" s="91"/>
      <c r="H56" s="91"/>
      <c r="I56" s="91"/>
      <c r="J56" s="89"/>
      <c r="K56" s="91"/>
      <c r="L56" s="50">
        <f>69.8*12.6</f>
        <v>879.4799999999999</v>
      </c>
      <c r="M56" s="47">
        <f>L56*'1'!O53</f>
        <v>17219866.607999995</v>
      </c>
      <c r="N56" s="89"/>
      <c r="O56" s="91"/>
      <c r="P56" s="89"/>
      <c r="Q56" s="91"/>
      <c r="R56" s="89"/>
      <c r="S56" s="91"/>
      <c r="T56" s="92" t="s">
        <v>114</v>
      </c>
      <c r="U56" s="65"/>
      <c r="V56" s="74" t="s">
        <v>118</v>
      </c>
      <c r="W56" s="92"/>
      <c r="X56" s="92"/>
    </row>
    <row r="57" spans="1:25" s="93" customFormat="1" ht="23.25" customHeight="1" x14ac:dyDescent="0.25">
      <c r="A57" s="96">
        <v>17</v>
      </c>
      <c r="B57" s="172" t="s">
        <v>122</v>
      </c>
      <c r="C57" s="46"/>
      <c r="D57" s="91"/>
      <c r="E57" s="91"/>
      <c r="F57" s="91"/>
      <c r="G57" s="91"/>
      <c r="H57" s="91"/>
      <c r="I57" s="91"/>
      <c r="J57" s="89"/>
      <c r="K57" s="91"/>
      <c r="L57" s="50"/>
      <c r="M57" s="47"/>
      <c r="N57" s="89"/>
      <c r="O57" s="91"/>
      <c r="P57" s="89"/>
      <c r="Q57" s="91"/>
      <c r="R57" s="89"/>
      <c r="S57" s="91"/>
      <c r="T57" s="92"/>
      <c r="U57" s="179"/>
      <c r="V57" s="74"/>
      <c r="W57" s="92"/>
      <c r="X57" s="92"/>
    </row>
    <row r="58" spans="1:25" s="93" customFormat="1" ht="23.25" customHeight="1" x14ac:dyDescent="0.25">
      <c r="A58" s="96">
        <v>18</v>
      </c>
      <c r="B58" s="172" t="s">
        <v>123</v>
      </c>
      <c r="C58" s="46"/>
      <c r="D58" s="91"/>
      <c r="E58" s="91"/>
      <c r="F58" s="91"/>
      <c r="G58" s="91"/>
      <c r="H58" s="91"/>
      <c r="I58" s="91"/>
      <c r="J58" s="89"/>
      <c r="K58" s="91"/>
      <c r="L58" s="50"/>
      <c r="M58" s="47"/>
      <c r="N58" s="89"/>
      <c r="O58" s="91"/>
      <c r="P58" s="89"/>
      <c r="Q58" s="91"/>
      <c r="R58" s="89"/>
      <c r="S58" s="91"/>
      <c r="T58" s="92"/>
      <c r="U58" s="179"/>
      <c r="V58" s="74"/>
      <c r="W58" s="92"/>
      <c r="X58" s="92"/>
    </row>
    <row r="59" spans="1:25" s="93" customFormat="1" ht="23.25" customHeight="1" x14ac:dyDescent="0.25">
      <c r="A59" s="96">
        <v>19</v>
      </c>
      <c r="B59" s="172" t="s">
        <v>124</v>
      </c>
      <c r="C59" s="46"/>
      <c r="D59" s="91"/>
      <c r="E59" s="91"/>
      <c r="F59" s="91"/>
      <c r="G59" s="91"/>
      <c r="H59" s="91"/>
      <c r="I59" s="91"/>
      <c r="J59" s="89"/>
      <c r="K59" s="91"/>
      <c r="L59" s="50"/>
      <c r="M59" s="47"/>
      <c r="N59" s="89"/>
      <c r="O59" s="91"/>
      <c r="P59" s="89"/>
      <c r="Q59" s="91"/>
      <c r="R59" s="89"/>
      <c r="S59" s="91"/>
      <c r="T59" s="92"/>
      <c r="U59" s="179"/>
      <c r="V59" s="74"/>
      <c r="W59" s="92"/>
      <c r="X59" s="92"/>
    </row>
    <row r="60" spans="1:25" s="93" customFormat="1" ht="23.25" customHeight="1" x14ac:dyDescent="0.25">
      <c r="A60" s="96">
        <v>20</v>
      </c>
      <c r="B60" s="172" t="s">
        <v>127</v>
      </c>
      <c r="C60" s="46"/>
      <c r="D60" s="91"/>
      <c r="E60" s="91"/>
      <c r="F60" s="91"/>
      <c r="G60" s="91"/>
      <c r="H60" s="91"/>
      <c r="I60" s="91"/>
      <c r="J60" s="89"/>
      <c r="K60" s="91"/>
      <c r="L60" s="50"/>
      <c r="M60" s="47"/>
      <c r="N60" s="89"/>
      <c r="O60" s="91"/>
      <c r="P60" s="89"/>
      <c r="Q60" s="91"/>
      <c r="R60" s="89"/>
      <c r="S60" s="91"/>
      <c r="T60" s="92"/>
      <c r="U60" s="179"/>
      <c r="V60" s="74"/>
      <c r="W60" s="92"/>
      <c r="X60" s="92"/>
    </row>
    <row r="61" spans="1:25" s="93" customFormat="1" ht="23.25" customHeight="1" x14ac:dyDescent="0.25">
      <c r="A61" s="96">
        <v>21</v>
      </c>
      <c r="B61" s="172" t="s">
        <v>126</v>
      </c>
      <c r="C61" s="46"/>
      <c r="D61" s="91"/>
      <c r="E61" s="91"/>
      <c r="F61" s="91"/>
      <c r="G61" s="91"/>
      <c r="H61" s="91"/>
      <c r="I61" s="91"/>
      <c r="J61" s="89"/>
      <c r="K61" s="91"/>
      <c r="L61" s="50"/>
      <c r="M61" s="47"/>
      <c r="N61" s="89"/>
      <c r="O61" s="91"/>
      <c r="P61" s="89"/>
      <c r="Q61" s="91"/>
      <c r="R61" s="89"/>
      <c r="S61" s="91"/>
      <c r="T61" s="92"/>
      <c r="U61" s="179"/>
      <c r="V61" s="74"/>
      <c r="W61" s="92"/>
      <c r="X61" s="92"/>
    </row>
    <row r="62" spans="1:25" s="31" customFormat="1" ht="23.25" customHeight="1" x14ac:dyDescent="0.2">
      <c r="A62" s="36"/>
      <c r="B62" s="37" t="s">
        <v>26</v>
      </c>
      <c r="C62" s="30">
        <f>SUM(C41:C55)</f>
        <v>229090319.06747496</v>
      </c>
      <c r="D62" s="30">
        <f t="shared" ref="D62:S62" si="8">SUM(D41:D55)</f>
        <v>2996023.8672000002</v>
      </c>
      <c r="E62" s="30">
        <f t="shared" si="8"/>
        <v>3863860.7880000002</v>
      </c>
      <c r="F62" s="30">
        <f t="shared" si="8"/>
        <v>0</v>
      </c>
      <c r="G62" s="30">
        <f t="shared" si="8"/>
        <v>1058911.7760000001</v>
      </c>
      <c r="H62" s="30">
        <f t="shared" si="8"/>
        <v>0</v>
      </c>
      <c r="I62" s="30">
        <f t="shared" si="8"/>
        <v>1470788.8433999999</v>
      </c>
      <c r="J62" s="30">
        <f t="shared" si="8"/>
        <v>0</v>
      </c>
      <c r="K62" s="30">
        <f t="shared" si="8"/>
        <v>0</v>
      </c>
      <c r="L62" s="30">
        <f t="shared" si="8"/>
        <v>13261.472500000002</v>
      </c>
      <c r="M62" s="30">
        <v>219700733.78999999</v>
      </c>
      <c r="N62" s="30">
        <f t="shared" si="8"/>
        <v>0</v>
      </c>
      <c r="O62" s="30">
        <f t="shared" si="8"/>
        <v>0</v>
      </c>
      <c r="P62" s="30">
        <f t="shared" si="8"/>
        <v>0</v>
      </c>
      <c r="Q62" s="30">
        <f t="shared" si="8"/>
        <v>0</v>
      </c>
      <c r="R62" s="30">
        <f t="shared" si="8"/>
        <v>0</v>
      </c>
      <c r="S62" s="30">
        <f t="shared" si="8"/>
        <v>0</v>
      </c>
    </row>
    <row r="63" spans="1:25" ht="24" customHeight="1" x14ac:dyDescent="0.25">
      <c r="A63" s="38"/>
      <c r="B63" s="39"/>
    </row>
    <row r="64" spans="1:25" ht="21.75" customHeight="1" x14ac:dyDescent="0.25">
      <c r="A64" s="40"/>
      <c r="B64" s="39"/>
    </row>
    <row r="65" spans="1:19" ht="21.75" customHeight="1" x14ac:dyDescent="0.25">
      <c r="A65" s="40"/>
      <c r="B65" s="39"/>
    </row>
    <row r="66" spans="1:19" ht="21.75" customHeight="1" x14ac:dyDescent="0.25">
      <c r="A66" s="40"/>
      <c r="B66" s="39"/>
    </row>
    <row r="67" spans="1:19" ht="21.75" customHeight="1" x14ac:dyDescent="0.25">
      <c r="A67" s="40"/>
      <c r="B67" s="39"/>
    </row>
    <row r="68" spans="1:19" ht="21.75" customHeight="1" x14ac:dyDescent="0.25">
      <c r="A68" s="40"/>
      <c r="B68" s="39"/>
    </row>
    <row r="69" spans="1:19" ht="21.75" customHeight="1" x14ac:dyDescent="0.25">
      <c r="A69" s="38"/>
      <c r="B69" s="39"/>
    </row>
    <row r="70" spans="1:19" ht="21.75" customHeight="1" x14ac:dyDescent="0.25">
      <c r="A70" s="41"/>
      <c r="B70" s="39"/>
    </row>
    <row r="71" spans="1:19" s="31" customFormat="1" ht="23.25" customHeight="1" x14ac:dyDescent="0.25">
      <c r="A71" s="38"/>
      <c r="B71" s="3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</row>
    <row r="72" spans="1:19" ht="24" customHeight="1" x14ac:dyDescent="0.25"/>
    <row r="73" spans="1:19" ht="22.5" customHeight="1" x14ac:dyDescent="0.25"/>
    <row r="74" spans="1:19" ht="22.5" customHeight="1" x14ac:dyDescent="0.25"/>
    <row r="75" spans="1:19" ht="22.5" customHeight="1" x14ac:dyDescent="0.25"/>
    <row r="76" spans="1:19" s="31" customFormat="1" ht="22.5" customHeight="1" x14ac:dyDescent="0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</row>
  </sheetData>
  <mergeCells count="48">
    <mergeCell ref="S39:S40"/>
    <mergeCell ref="O20:O21"/>
    <mergeCell ref="Q20:Q21"/>
    <mergeCell ref="S20:S21"/>
    <mergeCell ref="O8:O9"/>
    <mergeCell ref="P8:P9"/>
    <mergeCell ref="Q8:Q9"/>
    <mergeCell ref="R8:R9"/>
    <mergeCell ref="S8:S9"/>
    <mergeCell ref="A38:S38"/>
    <mergeCell ref="I20:I21"/>
    <mergeCell ref="P20:P21"/>
    <mergeCell ref="R20:R21"/>
    <mergeCell ref="I8:I9"/>
    <mergeCell ref="D8:D9"/>
    <mergeCell ref="E8:E9"/>
    <mergeCell ref="D39:D40"/>
    <mergeCell ref="P39:P40"/>
    <mergeCell ref="R39:R40"/>
    <mergeCell ref="G39:G40"/>
    <mergeCell ref="H39:H40"/>
    <mergeCell ref="I39:I40"/>
    <mergeCell ref="E39:E40"/>
    <mergeCell ref="F39:F40"/>
    <mergeCell ref="O39:O40"/>
    <mergeCell ref="Q39:Q40"/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  <mergeCell ref="F8:F9"/>
    <mergeCell ref="G8:G9"/>
    <mergeCell ref="H8:H9"/>
    <mergeCell ref="T32:T34"/>
    <mergeCell ref="A19:S19"/>
    <mergeCell ref="D20:D21"/>
    <mergeCell ref="E20:E21"/>
    <mergeCell ref="F20:F21"/>
    <mergeCell ref="G20:G21"/>
    <mergeCell ref="H20:H21"/>
  </mergeCells>
  <pageMargins left="0.25" right="0.25" top="0.75" bottom="0.75" header="0.3" footer="0.3"/>
  <pageSetup paperSize="9" scale="2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BreakPreview" zoomScaleNormal="100" zoomScaleSheetLayoutView="100" workbookViewId="0">
      <selection activeCell="A7" sqref="A7:B7"/>
    </sheetView>
  </sheetViews>
  <sheetFormatPr defaultRowHeight="24" customHeight="1" x14ac:dyDescent="0.25"/>
  <cols>
    <col min="1" max="1" width="45.42578125" customWidth="1"/>
    <col min="2" max="2" width="48.5703125" customWidth="1"/>
  </cols>
  <sheetData>
    <row r="1" spans="1:9" s="1" customFormat="1" ht="124.5" customHeight="1" x14ac:dyDescent="0.25">
      <c r="A1" s="5"/>
      <c r="B1" s="32" t="s">
        <v>96</v>
      </c>
      <c r="C1" s="5"/>
      <c r="D1" s="5"/>
      <c r="E1" s="5"/>
    </row>
    <row r="2" spans="1:9" ht="115.5" customHeight="1" x14ac:dyDescent="0.25">
      <c r="A2" s="222" t="s">
        <v>75</v>
      </c>
      <c r="B2" s="222"/>
    </row>
    <row r="3" spans="1:9" ht="36" customHeight="1" x14ac:dyDescent="0.25">
      <c r="A3" s="2" t="s">
        <v>34</v>
      </c>
      <c r="B3" s="2" t="s">
        <v>39</v>
      </c>
    </row>
    <row r="4" spans="1:9" ht="18.75" customHeight="1" x14ac:dyDescent="0.25">
      <c r="A4" s="2" t="s">
        <v>0</v>
      </c>
      <c r="B4" s="2" t="s">
        <v>13</v>
      </c>
      <c r="G4" s="6"/>
      <c r="H4" s="6"/>
      <c r="I4" s="6"/>
    </row>
    <row r="5" spans="1:9" ht="24" customHeight="1" x14ac:dyDescent="0.25">
      <c r="A5" s="224" t="s">
        <v>41</v>
      </c>
      <c r="B5" s="224"/>
      <c r="G5" s="6"/>
      <c r="H5" s="7"/>
      <c r="I5" s="6"/>
    </row>
    <row r="6" spans="1:9" ht="24" customHeight="1" x14ac:dyDescent="0.25">
      <c r="A6" s="3">
        <v>8</v>
      </c>
      <c r="B6" s="3">
        <v>868</v>
      </c>
      <c r="G6" s="6"/>
      <c r="H6" s="6"/>
      <c r="I6" s="6"/>
    </row>
    <row r="7" spans="1:9" ht="24" customHeight="1" x14ac:dyDescent="0.25">
      <c r="A7" s="224" t="s">
        <v>44</v>
      </c>
      <c r="B7" s="224"/>
    </row>
    <row r="8" spans="1:9" ht="24" customHeight="1" x14ac:dyDescent="0.25">
      <c r="A8" s="120">
        <v>14</v>
      </c>
      <c r="B8" s="120">
        <v>1142</v>
      </c>
    </row>
    <row r="9" spans="1:9" ht="24" customHeight="1" x14ac:dyDescent="0.25">
      <c r="A9" s="224" t="s">
        <v>43</v>
      </c>
      <c r="B9" s="224"/>
    </row>
    <row r="10" spans="1:9" ht="24" customHeight="1" x14ac:dyDescent="0.25">
      <c r="A10" s="3">
        <v>21</v>
      </c>
      <c r="B10" s="3">
        <v>1971</v>
      </c>
    </row>
    <row r="11" spans="1:9" ht="24" customHeight="1" x14ac:dyDescent="0.25">
      <c r="A11" s="225" t="s">
        <v>35</v>
      </c>
      <c r="B11" s="225"/>
    </row>
    <row r="12" spans="1:9" ht="24" customHeight="1" x14ac:dyDescent="0.25">
      <c r="A12" s="223"/>
      <c r="B12" s="223"/>
    </row>
    <row r="13" spans="1:9" ht="24" customHeight="1" x14ac:dyDescent="0.25">
      <c r="I13" s="4"/>
    </row>
    <row r="14" spans="1:9" ht="24" customHeight="1" x14ac:dyDescent="0.25">
      <c r="I14" s="4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1" sqref="L21"/>
    </sheetView>
  </sheetViews>
  <sheetFormatPr defaultRowHeight="15" x14ac:dyDescent="0.25"/>
  <cols>
    <col min="3" max="3" width="12.42578125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Лист1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Ивашевская ТИ</cp:lastModifiedBy>
  <cp:lastPrinted>2025-03-03T07:46:11Z</cp:lastPrinted>
  <dcterms:created xsi:type="dcterms:W3CDTF">2016-01-16T08:18:08Z</dcterms:created>
  <dcterms:modified xsi:type="dcterms:W3CDTF">2025-03-03T07:49:17Z</dcterms:modified>
</cp:coreProperties>
</file>