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18" i="1" l="1"/>
  <c r="AU17" i="1" s="1"/>
  <c r="AV17" i="1"/>
  <c r="AW17" i="1"/>
  <c r="AX17" i="1"/>
  <c r="AT17" i="1"/>
  <c r="AR26" i="1"/>
  <c r="AR25" i="1"/>
  <c r="AR18" i="1" l="1"/>
  <c r="AT19" i="1"/>
  <c r="AU19" i="1"/>
  <c r="AR19" i="1" s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AU40" i="1" l="1"/>
  <c r="AR44" i="1"/>
  <c r="AU15" i="1" l="1"/>
  <c r="AR40" i="1"/>
  <c r="AR45" i="1"/>
  <c r="AT18" i="1" l="1"/>
  <c r="AW38" i="1"/>
  <c r="AR48" i="1"/>
  <c r="AT14" i="1" l="1"/>
  <c r="AR33" i="1" l="1"/>
  <c r="AR30" i="1"/>
  <c r="AU55" i="1"/>
  <c r="AT55" i="1"/>
  <c r="AR66" i="1"/>
  <c r="AU38" i="1" l="1"/>
  <c r="AU37" i="1" s="1"/>
  <c r="AR46" i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7" i="1" l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A18" i="1" l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X14" i="1"/>
  <c r="AX37" i="1"/>
  <c r="D52" i="1"/>
  <c r="AK69" i="1"/>
  <c r="AK13" i="1"/>
  <c r="AT69" i="1"/>
  <c r="BB13" i="1"/>
  <c r="AY39" i="1"/>
  <c r="AI69" i="1"/>
  <c r="AU69" i="1"/>
  <c r="AU13" i="1"/>
  <c r="AU12" i="1" s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AX12" i="1" s="1"/>
  <c r="BF13" i="1"/>
  <c r="BF12" i="1" s="1"/>
  <c r="O13" i="1"/>
  <c r="O12" i="1" s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R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B12" i="1" l="1"/>
  <c r="AN12" i="1"/>
  <c r="BE12" i="1"/>
  <c r="AT13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<sst xmlns="http://schemas.openxmlformats.org/spreadsheetml/2006/main" count="261" uniqueCount="84">
  <si>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</si>
  <si>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</si>
  <si>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</si>
  <si>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</si>
  <si>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</si>
  <si>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</si>
  <si>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</si>
  <si>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</si>
  <si>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</si>
  <si>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</si>
  <si>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</si>
  <si>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</si>
  <si>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</si>
  <si>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</si>
  <si>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</si>
  <si>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</si>
  <si>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</si>
  <si>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</si>
  <si>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</si>
  <si>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</si>
  <si>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</si>
  <si>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</si>
  <si>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</si>
  <si>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</si>
  <si>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</si>
  <si>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</si>
  <si>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</si>
  <si>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</si>
  <si>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</si>
  <si>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</si>
  <si>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</si>
  <si>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</si>
  <si>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</si>
  <si>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</si>
  <si>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</si>
  <si>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</si>
  <si>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</si>
  <si>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</si>
  <si>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</si>
  <si>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</si>
  <si>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</si>
  <si>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</si>
  <si>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</si>
  <si>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</si>
  <si>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</si>
  <si>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</si>
  <si>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</si>
  <si>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</si>
  <si>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</si>
  <si>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</si>
  <si>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</si>
  <si>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</si>
  <si>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</si>
  <si>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</si>
  <si>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</si>
  <si>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</si>
  <si>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</si>
  <si>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</si>
  <si>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</si>
  <si>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</si>
  <si>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</si>
  <si>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</si>
  <si>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</si>
  <si>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</si>
  <si>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</si>
  <si>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</si>
  <si>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</si>
  <si>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</si>
  <si>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</si>
  <si>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</si>
  <si>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</si>
  <si>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</si>
  <si>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</si>
  <si>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</si>
  <si>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</si>
  <si>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</si>
  <si>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</si>
  <si>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</si>
  <si>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</si>
  <si>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</si>
  <si>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</si>
  <si>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</si>
  <si>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</si>
  <si>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МР «Печора»
 от 31.12.2019г. 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</si>
</sst>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8" sqref="AR18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18" t="s">
        <v>83</v>
      </c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18" t="s">
        <v>62</v>
      </c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</row>
    <row r="6" spans="1:67" ht="22.5" customHeight="1" x14ac:dyDescent="0.35">
      <c r="A6" s="114" t="s">
        <v>51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25" t="s">
        <v>4</v>
      </c>
      <c r="B8" s="120" t="s">
        <v>5</v>
      </c>
      <c r="C8" s="120" t="s">
        <v>0</v>
      </c>
      <c r="D8" s="120" t="s">
        <v>1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</row>
    <row r="9" spans="1:67" ht="25.15" customHeight="1" x14ac:dyDescent="0.2">
      <c r="A9" s="126"/>
      <c r="B9" s="128"/>
      <c r="C9" s="120"/>
      <c r="D9" s="120" t="s">
        <v>2</v>
      </c>
      <c r="E9" s="120"/>
      <c r="F9" s="120"/>
      <c r="G9" s="120"/>
      <c r="H9" s="120"/>
      <c r="I9" s="120"/>
      <c r="J9" s="120"/>
      <c r="K9" s="120" t="s">
        <v>29</v>
      </c>
      <c r="L9" s="120"/>
      <c r="M9" s="120"/>
      <c r="N9" s="120"/>
      <c r="O9" s="120"/>
      <c r="P9" s="120"/>
      <c r="Q9" s="120"/>
      <c r="R9" s="120" t="s">
        <v>28</v>
      </c>
      <c r="S9" s="120"/>
      <c r="T9" s="120"/>
      <c r="U9" s="120"/>
      <c r="V9" s="120"/>
      <c r="W9" s="120"/>
      <c r="X9" s="120"/>
      <c r="Y9" s="120"/>
      <c r="Z9" s="120"/>
      <c r="AA9" s="120" t="s">
        <v>27</v>
      </c>
      <c r="AB9" s="113"/>
      <c r="AC9" s="113"/>
      <c r="AD9" s="113"/>
      <c r="AE9" s="113"/>
      <c r="AF9" s="113"/>
      <c r="AG9" s="113"/>
      <c r="AH9" s="113"/>
      <c r="AI9" s="122" t="s">
        <v>26</v>
      </c>
      <c r="AJ9" s="123"/>
      <c r="AK9" s="123"/>
      <c r="AL9" s="123"/>
      <c r="AM9" s="123"/>
      <c r="AN9" s="123"/>
      <c r="AO9" s="123"/>
      <c r="AP9" s="123"/>
      <c r="AQ9" s="124"/>
      <c r="AR9" s="137" t="s">
        <v>25</v>
      </c>
      <c r="AS9" s="138"/>
      <c r="AT9" s="138"/>
      <c r="AU9" s="138"/>
      <c r="AV9" s="138"/>
      <c r="AW9" s="138"/>
      <c r="AX9" s="139"/>
      <c r="AY9" s="122" t="s">
        <v>24</v>
      </c>
      <c r="AZ9" s="123"/>
      <c r="BA9" s="123"/>
      <c r="BB9" s="123"/>
      <c r="BC9" s="123"/>
      <c r="BD9" s="123"/>
      <c r="BE9" s="123"/>
      <c r="BF9" s="123"/>
      <c r="BG9" s="122" t="s">
        <v>81</v>
      </c>
      <c r="BH9" s="123"/>
      <c r="BI9" s="123"/>
      <c r="BJ9" s="123"/>
      <c r="BK9" s="123"/>
      <c r="BL9" s="123"/>
      <c r="BM9" s="123"/>
      <c r="BN9" s="123"/>
    </row>
    <row r="10" spans="1:67" ht="138" customHeight="1" x14ac:dyDescent="0.2">
      <c r="A10" s="127"/>
      <c r="B10" s="128"/>
      <c r="C10" s="120"/>
      <c r="D10" s="120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15" t="s">
        <v>52</v>
      </c>
      <c r="B12" s="43"/>
      <c r="C12" s="39" t="s">
        <v>6</v>
      </c>
      <c r="D12" s="79">
        <f>K12+R12+AA12+AI12+AR12+AY12+BG12</f>
        <v>1936023.5999999999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340390.5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141756.20000000001</v>
      </c>
      <c r="AV12" s="79">
        <f t="shared" si="5"/>
        <v>4186.7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16"/>
      <c r="B13" s="43" t="s">
        <v>7</v>
      </c>
      <c r="C13" s="43" t="s">
        <v>7</v>
      </c>
      <c r="D13" s="23">
        <f>K13+R13+AA13+AI13+AR13+AY13+BG13</f>
        <v>1146080.0999999999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158997.80000000002</v>
      </c>
      <c r="AS13" s="23">
        <f>AS18+AS38+AS54+AS70</f>
        <v>0</v>
      </c>
      <c r="AT13" s="97">
        <f>AT18+AT38+AT55+AT70+AT80</f>
        <v>88722</v>
      </c>
      <c r="AU13" s="100">
        <f>AU18+AU38+AU55+AU70</f>
        <v>65904.5</v>
      </c>
      <c r="AV13" s="23">
        <f>AV18+AV38+AV54+AV70+AV78</f>
        <v>4186.7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16"/>
      <c r="B14" s="43" t="s">
        <v>11</v>
      </c>
      <c r="C14" s="43" t="s">
        <v>11</v>
      </c>
      <c r="D14" s="23">
        <f>K14+R14+AA14+AI14+AR14+AY14+BG14</f>
        <v>490605.1999999999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137681.19999999998</v>
      </c>
      <c r="AS14" s="23">
        <f t="shared" si="18"/>
        <v>0</v>
      </c>
      <c r="AT14" s="23">
        <f>AT39</f>
        <v>102379.59999999999</v>
      </c>
      <c r="AU14" s="100">
        <f t="shared" si="18"/>
        <v>35301.599999999999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16"/>
      <c r="B15" s="43" t="s">
        <v>18</v>
      </c>
      <c r="C15" s="43" t="s">
        <v>18</v>
      </c>
      <c r="D15" s="23">
        <f t="shared" ref="D15" si="20">K15+R15+AA15+AI15+AR15+AY15</f>
        <v>260632.1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43711.5</v>
      </c>
      <c r="AS15" s="23">
        <f t="shared" si="22"/>
        <v>0</v>
      </c>
      <c r="AT15" s="23">
        <f>AT19+AT40+AT56</f>
        <v>3161.4</v>
      </c>
      <c r="AU15" s="108">
        <f>AU19+AU40+AU56</f>
        <v>40550.1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31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15" t="s">
        <v>30</v>
      </c>
      <c r="B17" s="39"/>
      <c r="C17" s="81" t="s">
        <v>6</v>
      </c>
      <c r="D17" s="80">
        <f>K17+R17+AA17+AI17+AR17+AY17+BG17</f>
        <v>594412.9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76629</v>
      </c>
      <c r="AS17" s="80">
        <f t="shared" si="27"/>
        <v>0</v>
      </c>
      <c r="AT17" s="80">
        <f>AT18+AT19</f>
        <v>25989.200000000001</v>
      </c>
      <c r="AU17" s="80">
        <f>AU18+AU19+AU20</f>
        <v>50469</v>
      </c>
      <c r="AV17" s="80">
        <f t="shared" ref="AU17:AX17" si="28">AV18+AV19</f>
        <v>170.8</v>
      </c>
      <c r="AW17" s="80">
        <f t="shared" si="28"/>
        <v>0</v>
      </c>
      <c r="AX17" s="80">
        <f t="shared" si="28"/>
        <v>0</v>
      </c>
      <c r="AY17" s="80">
        <f t="shared" ref="AY17:AY18" si="29">AZ17+BB17+BC17+BD17+BM17</f>
        <v>46919.799999999996</v>
      </c>
      <c r="AZ17" s="80">
        <f t="shared" ref="AZ17:BF17" si="30">AZ18+AZ19</f>
        <v>0</v>
      </c>
      <c r="BA17" s="80">
        <v>0</v>
      </c>
      <c r="BB17" s="80">
        <f>BB18</f>
        <v>22827.8</v>
      </c>
      <c r="BC17" s="80">
        <f t="shared" si="30"/>
        <v>23908.1</v>
      </c>
      <c r="BD17" s="80">
        <f>BD18+BD19</f>
        <v>183.9</v>
      </c>
      <c r="BE17" s="80">
        <f t="shared" si="30"/>
        <v>0</v>
      </c>
      <c r="BF17" s="79">
        <f t="shared" si="30"/>
        <v>0</v>
      </c>
      <c r="BG17" s="80">
        <f t="shared" ref="BG17:BG19" si="31">BH17+BJ17+BK17+BL17+BU17</f>
        <v>42634.099999999991</v>
      </c>
      <c r="BH17" s="80">
        <f t="shared" ref="BH17" si="32">BH18+BH19</f>
        <v>0</v>
      </c>
      <c r="BI17" s="80">
        <v>0</v>
      </c>
      <c r="BJ17" s="80">
        <f>BJ18</f>
        <v>22827.8</v>
      </c>
      <c r="BK17" s="80">
        <f t="shared" ref="BK17:BN17" si="33">BK18+BK19</f>
        <v>19613.099999999999</v>
      </c>
      <c r="BL17" s="80">
        <f t="shared" si="33"/>
        <v>193.2</v>
      </c>
      <c r="BM17" s="80">
        <f t="shared" si="33"/>
        <v>0</v>
      </c>
      <c r="BN17" s="79">
        <f t="shared" si="33"/>
        <v>0</v>
      </c>
    </row>
    <row r="18" spans="1:66" s="14" customFormat="1" ht="57" customHeight="1" x14ac:dyDescent="0.2">
      <c r="A18" s="116"/>
      <c r="B18" s="39" t="s">
        <v>10</v>
      </c>
      <c r="C18" s="39" t="s">
        <v>7</v>
      </c>
      <c r="D18" s="79">
        <f t="shared" si="24"/>
        <v>305795.19999999995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34866.5</v>
      </c>
      <c r="AS18" s="79">
        <v>0</v>
      </c>
      <c r="AT18" s="79">
        <f>AT27</f>
        <v>22827.8</v>
      </c>
      <c r="AU18" s="79">
        <f>AU22+AU25</f>
        <v>11867.9</v>
      </c>
      <c r="AV18" s="79">
        <f>AV22</f>
        <v>170.8</v>
      </c>
      <c r="AW18" s="79">
        <v>0</v>
      </c>
      <c r="AX18" s="79">
        <v>0</v>
      </c>
      <c r="AY18" s="79">
        <f t="shared" si="29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1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6"/>
      <c r="B19" s="39" t="s">
        <v>18</v>
      </c>
      <c r="C19" s="39" t="s">
        <v>18</v>
      </c>
      <c r="D19" s="79">
        <f t="shared" si="24"/>
        <v>253963.2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4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41762.5</v>
      </c>
      <c r="AS19" s="79">
        <v>0</v>
      </c>
      <c r="AT19" s="79">
        <f>AT26+AT28+AT30+AT33+AT23</f>
        <v>3161.4</v>
      </c>
      <c r="AU19" s="79">
        <f>AU26+AU28+AU30+AU33+AU23</f>
        <v>38601.1</v>
      </c>
      <c r="AV19" s="79">
        <v>0</v>
      </c>
      <c r="AW19" s="79">
        <v>0</v>
      </c>
      <c r="AX19" s="79">
        <v>0</v>
      </c>
      <c r="AY19" s="79">
        <f t="shared" ref="AY19" si="35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1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31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19" t="s">
        <v>37</v>
      </c>
      <c r="B21" s="39" t="s">
        <v>22</v>
      </c>
      <c r="C21" s="39"/>
      <c r="D21" s="79">
        <f t="shared" si="24"/>
        <v>157631.6</v>
      </c>
      <c r="E21" s="79">
        <f>E22+E23</f>
        <v>3476.8</v>
      </c>
      <c r="F21" s="79">
        <f t="shared" ref="F21:J21" si="36">F22+F23</f>
        <v>3772.17</v>
      </c>
      <c r="G21" s="79">
        <f t="shared" si="36"/>
        <v>13011.2</v>
      </c>
      <c r="H21" s="79">
        <f t="shared" si="36"/>
        <v>0</v>
      </c>
      <c r="I21" s="79">
        <f t="shared" si="36"/>
        <v>0</v>
      </c>
      <c r="J21" s="79">
        <f t="shared" si="36"/>
        <v>0</v>
      </c>
      <c r="K21" s="79">
        <f>L21+M21+N21+O21+P21+Q21</f>
        <v>11244.5</v>
      </c>
      <c r="L21" s="79">
        <f>L22+L23</f>
        <v>0</v>
      </c>
      <c r="M21" s="79">
        <f t="shared" ref="M21:Q21" si="37">M22+M23</f>
        <v>0</v>
      </c>
      <c r="N21" s="79">
        <f t="shared" si="37"/>
        <v>11244.5</v>
      </c>
      <c r="O21" s="79">
        <f t="shared" si="37"/>
        <v>0</v>
      </c>
      <c r="P21" s="79">
        <f>P22+P23</f>
        <v>0</v>
      </c>
      <c r="Q21" s="79">
        <f t="shared" si="37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8">T22+T23</f>
        <v>0</v>
      </c>
      <c r="U21" s="79">
        <f t="shared" si="38"/>
        <v>0</v>
      </c>
      <c r="V21" s="79">
        <f>V22+V23</f>
        <v>21139.8</v>
      </c>
      <c r="W21" s="79">
        <f t="shared" si="38"/>
        <v>50</v>
      </c>
      <c r="X21" s="79">
        <f t="shared" si="38"/>
        <v>0</v>
      </c>
      <c r="Y21" s="79">
        <f t="shared" si="38"/>
        <v>0</v>
      </c>
      <c r="Z21" s="79">
        <f t="shared" si="38"/>
        <v>0</v>
      </c>
      <c r="AA21" s="79">
        <f>AD21+AE21</f>
        <v>19102.2</v>
      </c>
      <c r="AB21" s="79">
        <f>AB22+AB23</f>
        <v>0</v>
      </c>
      <c r="AC21" s="80">
        <f t="shared" ref="AC21:AH21" si="39">AC22+AC23</f>
        <v>0</v>
      </c>
      <c r="AD21" s="80">
        <f>AD22+AD23</f>
        <v>18802.2</v>
      </c>
      <c r="AE21" s="79">
        <f t="shared" si="39"/>
        <v>300</v>
      </c>
      <c r="AF21" s="79">
        <f>AF22+AF23</f>
        <v>0</v>
      </c>
      <c r="AG21" s="79">
        <f>AG22+AG23</f>
        <v>0</v>
      </c>
      <c r="AH21" s="79">
        <f t="shared" si="39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40">AM22+AM23</f>
        <v>180</v>
      </c>
      <c r="AN21" s="79">
        <v>0</v>
      </c>
      <c r="AO21" s="79">
        <v>0</v>
      </c>
      <c r="AP21" s="79">
        <v>0</v>
      </c>
      <c r="AQ21" s="79">
        <f t="shared" si="40"/>
        <v>0</v>
      </c>
      <c r="AR21" s="79">
        <f t="shared" ref="AR21:AR28" si="41">AS21+AT21+AU21+AV21+BF21</f>
        <v>16137.199999999999</v>
      </c>
      <c r="AS21" s="79">
        <f>AS22+AS23</f>
        <v>0</v>
      </c>
      <c r="AT21" s="79">
        <f t="shared" ref="AT21:AV21" si="42">AT22+AT23</f>
        <v>0</v>
      </c>
      <c r="AU21" s="80">
        <f>AU22+AU23</f>
        <v>15966.4</v>
      </c>
      <c r="AV21" s="79">
        <f t="shared" si="42"/>
        <v>170.8</v>
      </c>
      <c r="AW21" s="79">
        <f>AW22</f>
        <v>0</v>
      </c>
      <c r="AX21" s="79">
        <f t="shared" ref="AX21" si="43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4">BB22</f>
        <v>0</v>
      </c>
      <c r="BC21" s="79">
        <f>BC22</f>
        <v>15560.4</v>
      </c>
      <c r="BD21" s="79">
        <f>BD22+BD23</f>
        <v>183.9</v>
      </c>
      <c r="BE21" s="79">
        <f t="shared" si="44"/>
        <v>0</v>
      </c>
      <c r="BF21" s="79">
        <f t="shared" si="44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5">BJ22</f>
        <v>0</v>
      </c>
      <c r="BK21" s="79">
        <f t="shared" si="45"/>
        <v>16354</v>
      </c>
      <c r="BL21" s="79">
        <f>BL22+BL23</f>
        <v>193.2</v>
      </c>
      <c r="BM21" s="79">
        <f t="shared" si="45"/>
        <v>0</v>
      </c>
      <c r="BN21" s="79">
        <f t="shared" si="45"/>
        <v>0</v>
      </c>
    </row>
    <row r="22" spans="1:66" ht="72" customHeight="1" x14ac:dyDescent="0.2">
      <c r="A22" s="119"/>
      <c r="B22" s="43" t="s">
        <v>19</v>
      </c>
      <c r="C22" s="43" t="s">
        <v>7</v>
      </c>
      <c r="D22" s="23">
        <f t="shared" si="24"/>
        <v>97763.4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4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6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7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1"/>
        <v>10306.299999999999</v>
      </c>
      <c r="AS22" s="23">
        <v>0</v>
      </c>
      <c r="AT22" s="23">
        <v>0</v>
      </c>
      <c r="AU22" s="100">
        <v>10135.5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19"/>
      <c r="B23" s="43" t="s">
        <v>18</v>
      </c>
      <c r="C23" s="43" t="s">
        <v>18</v>
      </c>
      <c r="D23" s="23">
        <f t="shared" si="24"/>
        <v>59868.200000000004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4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6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7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1"/>
        <v>5830.9</v>
      </c>
      <c r="AS23" s="23">
        <v>0</v>
      </c>
      <c r="AT23" s="23">
        <v>0</v>
      </c>
      <c r="AU23" s="100">
        <v>5830.9</v>
      </c>
      <c r="AV23" s="23">
        <v>0</v>
      </c>
      <c r="AW23" s="23">
        <v>0</v>
      </c>
      <c r="AX23" s="23">
        <v>0</v>
      </c>
      <c r="AY23" s="23">
        <f t="shared" ref="AY23:AY25" si="48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9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4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6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7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1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8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9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19" t="s">
        <v>38</v>
      </c>
      <c r="B25" s="43" t="s">
        <v>70</v>
      </c>
      <c r="C25" s="43" t="s">
        <v>7</v>
      </c>
      <c r="D25" s="23">
        <f t="shared" si="24"/>
        <v>21725.7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4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7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1"/>
        <v>1732.4</v>
      </c>
      <c r="AS25" s="23">
        <v>0</v>
      </c>
      <c r="AT25" s="23">
        <v>0</v>
      </c>
      <c r="AU25" s="109">
        <v>1732.4</v>
      </c>
      <c r="AV25" s="23">
        <v>0</v>
      </c>
      <c r="AW25" s="23">
        <v>0</v>
      </c>
      <c r="AX25" s="23">
        <v>0</v>
      </c>
      <c r="AY25" s="23">
        <f t="shared" si="48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9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1"/>
      <c r="B26" s="43" t="s">
        <v>18</v>
      </c>
      <c r="C26" s="43" t="s">
        <v>18</v>
      </c>
      <c r="D26" s="23">
        <f t="shared" si="24"/>
        <v>116349.2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4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1"/>
        <v>27242.400000000001</v>
      </c>
      <c r="AS26" s="23">
        <v>0</v>
      </c>
      <c r="AT26" s="23">
        <v>0</v>
      </c>
      <c r="AU26" s="109">
        <v>27242.400000000001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4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6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1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19" t="s">
        <v>76</v>
      </c>
      <c r="B28" s="120" t="s">
        <v>19</v>
      </c>
      <c r="C28" s="120" t="s">
        <v>18</v>
      </c>
      <c r="D28" s="112">
        <f t="shared" si="24"/>
        <v>6670.5</v>
      </c>
      <c r="E28" s="23"/>
      <c r="F28" s="23"/>
      <c r="G28" s="23"/>
      <c r="H28" s="23"/>
      <c r="I28" s="23"/>
      <c r="J28" s="23"/>
      <c r="K28" s="112">
        <f>N28</f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2">
        <v>0</v>
      </c>
      <c r="R28" s="112">
        <f>S29+T29+U28+V28+W29+Y28+Z29</f>
        <v>0</v>
      </c>
      <c r="S28" s="112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/>
      <c r="AA28" s="112">
        <f>AC28+AD28+AF28</f>
        <v>3122.3</v>
      </c>
      <c r="AB28" s="112">
        <v>0</v>
      </c>
      <c r="AC28" s="129">
        <v>2244.4</v>
      </c>
      <c r="AD28" s="129">
        <v>877.9</v>
      </c>
      <c r="AE28" s="112">
        <v>0</v>
      </c>
      <c r="AF28" s="112">
        <v>0</v>
      </c>
      <c r="AG28" s="112">
        <v>0</v>
      </c>
      <c r="AH28" s="112">
        <v>0</v>
      </c>
      <c r="AI28" s="112">
        <f>AJ28+AK28+AL28+AM28+AQ28+AN28</f>
        <v>0</v>
      </c>
      <c r="AJ28" s="112">
        <v>0</v>
      </c>
      <c r="AK28" s="112">
        <v>0</v>
      </c>
      <c r="AL28" s="112">
        <v>0</v>
      </c>
      <c r="AM28" s="112">
        <v>0</v>
      </c>
      <c r="AN28" s="112">
        <v>0</v>
      </c>
      <c r="AO28" s="112">
        <v>0</v>
      </c>
      <c r="AP28" s="112">
        <v>0</v>
      </c>
      <c r="AQ28" s="112">
        <v>0</v>
      </c>
      <c r="AR28" s="112">
        <f t="shared" si="41"/>
        <v>3548.2000000000003</v>
      </c>
      <c r="AS28" s="112">
        <v>0</v>
      </c>
      <c r="AT28" s="112">
        <v>3161.4</v>
      </c>
      <c r="AU28" s="112">
        <v>386.8</v>
      </c>
      <c r="AV28" s="112">
        <v>0</v>
      </c>
      <c r="AW28" s="112">
        <v>0</v>
      </c>
      <c r="AX28" s="112">
        <v>0</v>
      </c>
      <c r="AY28" s="112">
        <f>AZ28+BC28+BD28+BF28+BL29</f>
        <v>0</v>
      </c>
      <c r="AZ28" s="112">
        <v>0</v>
      </c>
      <c r="BA28" s="110">
        <v>0</v>
      </c>
      <c r="BB28" s="112">
        <v>0</v>
      </c>
      <c r="BC28" s="112">
        <v>0</v>
      </c>
      <c r="BD28" s="112">
        <v>0</v>
      </c>
      <c r="BE28" s="112">
        <v>0</v>
      </c>
      <c r="BF28" s="112">
        <v>0</v>
      </c>
      <c r="BG28" s="112">
        <f>BH28+BK28+BL28+BN28+BT29</f>
        <v>0</v>
      </c>
      <c r="BH28" s="112">
        <v>0</v>
      </c>
      <c r="BI28" s="110">
        <v>0</v>
      </c>
      <c r="BJ28" s="112">
        <v>0</v>
      </c>
      <c r="BK28" s="112">
        <v>0</v>
      </c>
      <c r="BL28" s="112">
        <v>0</v>
      </c>
      <c r="BM28" s="112">
        <v>0</v>
      </c>
      <c r="BN28" s="112">
        <v>0</v>
      </c>
    </row>
    <row r="29" spans="1:66" ht="68.25" customHeight="1" x14ac:dyDescent="0.2">
      <c r="A29" s="119"/>
      <c r="B29" s="113"/>
      <c r="C29" s="113"/>
      <c r="D29" s="113">
        <f t="shared" ref="D29" si="50">K29+R29+AA29+AI29+AR29+AY29</f>
        <v>0</v>
      </c>
      <c r="E29" s="23"/>
      <c r="F29" s="23"/>
      <c r="G29" s="23"/>
      <c r="H29" s="23"/>
      <c r="I29" s="23"/>
      <c r="J29" s="2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30"/>
      <c r="AD29" s="130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1"/>
      <c r="BB29" s="113"/>
      <c r="BC29" s="113"/>
      <c r="BD29" s="113"/>
      <c r="BE29" s="113"/>
      <c r="BF29" s="113"/>
      <c r="BG29" s="113"/>
      <c r="BH29" s="113"/>
      <c r="BI29" s="111"/>
      <c r="BJ29" s="113"/>
      <c r="BK29" s="113"/>
      <c r="BL29" s="113"/>
      <c r="BM29" s="113"/>
      <c r="BN29" s="113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42" t="s">
        <v>55</v>
      </c>
      <c r="B33" s="43" t="s">
        <v>18</v>
      </c>
      <c r="C33" s="43" t="s">
        <v>18</v>
      </c>
      <c r="D33" s="50">
        <f t="shared" ref="D33:D42" si="51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43"/>
      <c r="B34" s="43" t="s">
        <v>19</v>
      </c>
      <c r="C34" s="43" t="s">
        <v>7</v>
      </c>
      <c r="D34" s="50">
        <f t="shared" si="51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44" t="s">
        <v>80</v>
      </c>
      <c r="B35" s="43" t="s">
        <v>50</v>
      </c>
      <c r="C35" s="43" t="s">
        <v>50</v>
      </c>
      <c r="D35" s="50">
        <f t="shared" si="51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43"/>
      <c r="B36" s="43" t="s">
        <v>7</v>
      </c>
      <c r="C36" s="43" t="s">
        <v>7</v>
      </c>
      <c r="D36" s="50">
        <f t="shared" si="51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40" t="s">
        <v>41</v>
      </c>
      <c r="B37" s="39"/>
      <c r="C37" s="39" t="s">
        <v>6</v>
      </c>
      <c r="D37" s="79">
        <f>K37+R37+AA37+AI37+AR37+AY37+BG37</f>
        <v>786591.2</v>
      </c>
      <c r="E37" s="79" t="e">
        <f t="shared" ref="E37:G37" si="52">SUM(E38)</f>
        <v>#REF!</v>
      </c>
      <c r="F37" s="79" t="e">
        <f t="shared" si="52"/>
        <v>#REF!</v>
      </c>
      <c r="G37" s="79" t="e">
        <f t="shared" si="52"/>
        <v>#REF!</v>
      </c>
      <c r="H37" s="79" t="e">
        <f t="shared" ref="H37" si="53">SUM(H38)</f>
        <v>#REF!</v>
      </c>
      <c r="I37" s="79" t="e">
        <f t="shared" ref="I37" si="54">SUM(I38)</f>
        <v>#REF!</v>
      </c>
      <c r="J37" s="79" t="e">
        <f t="shared" ref="J37" si="55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6">SUM(O38)</f>
        <v>100</v>
      </c>
      <c r="P37" s="79">
        <f t="shared" ref="P37" si="57">SUM(P38)</f>
        <v>0</v>
      </c>
      <c r="Q37" s="79">
        <f t="shared" ref="Q37" si="58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9">SUM(AE38:AE39)</f>
        <v>2920.7</v>
      </c>
      <c r="AF37" s="80">
        <f t="shared" si="59"/>
        <v>17.3</v>
      </c>
      <c r="AG37" s="79">
        <f t="shared" si="59"/>
        <v>0</v>
      </c>
      <c r="AH37" s="79">
        <f t="shared" si="59"/>
        <v>0</v>
      </c>
      <c r="AI37" s="79">
        <f>AJ37+AK37+AL37+AM37+AQ37+AN37</f>
        <v>110550.1</v>
      </c>
      <c r="AJ37" s="79">
        <f t="shared" ref="AJ37:AQ37" si="60">SUM(AJ38:AJ39)</f>
        <v>1342.9</v>
      </c>
      <c r="AK37" s="79">
        <f t="shared" si="60"/>
        <v>82315</v>
      </c>
      <c r="AL37" s="79">
        <f>SUM(AL38:AL39)+AL40</f>
        <v>25480.6</v>
      </c>
      <c r="AM37" s="79">
        <f t="shared" si="60"/>
        <v>1394.3</v>
      </c>
      <c r="AN37" s="79">
        <f>SUM(AN38:AN39)</f>
        <v>17.3</v>
      </c>
      <c r="AO37" s="79">
        <f t="shared" si="60"/>
        <v>0</v>
      </c>
      <c r="AP37" s="79">
        <f t="shared" si="60"/>
        <v>0</v>
      </c>
      <c r="AQ37" s="79">
        <f t="shared" si="60"/>
        <v>0</v>
      </c>
      <c r="AR37" s="79">
        <f>AS37+AT37+AU37+AV37+BF37+AW37+AX37</f>
        <v>175685.99999999997</v>
      </c>
      <c r="AS37" s="79">
        <f t="shared" ref="AS37" si="61">SUM(AS38:AS39)</f>
        <v>0</v>
      </c>
      <c r="AT37" s="79">
        <f>AT38+AT39+AT40</f>
        <v>123199.09999999999</v>
      </c>
      <c r="AU37" s="79">
        <f>AU38+AU39+AU40</f>
        <v>52384.6</v>
      </c>
      <c r="AV37" s="79">
        <f t="shared" ref="AV37:AX37" si="62">AV38+AV39+AV40</f>
        <v>85</v>
      </c>
      <c r="AW37" s="79">
        <f t="shared" si="62"/>
        <v>17.3</v>
      </c>
      <c r="AX37" s="79">
        <f t="shared" si="62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3">BB38+BB39+BB40</f>
        <v>1087.2</v>
      </c>
      <c r="BC37" s="79">
        <f t="shared" si="63"/>
        <v>34.6</v>
      </c>
      <c r="BD37" s="79">
        <f t="shared" si="63"/>
        <v>0</v>
      </c>
      <c r="BE37" s="79">
        <f t="shared" si="63"/>
        <v>0</v>
      </c>
      <c r="BF37" s="79">
        <f t="shared" si="63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4">BJ38+BJ39+BJ40</f>
        <v>1490</v>
      </c>
      <c r="BK37" s="79">
        <f t="shared" si="64"/>
        <v>42.6</v>
      </c>
      <c r="BL37" s="79">
        <f t="shared" si="64"/>
        <v>0</v>
      </c>
      <c r="BM37" s="79">
        <f t="shared" si="64"/>
        <v>0</v>
      </c>
      <c r="BN37" s="79">
        <f t="shared" si="64"/>
        <v>0</v>
      </c>
    </row>
    <row r="38" spans="1:66" s="9" customFormat="1" ht="53.25" customHeight="1" x14ac:dyDescent="0.2">
      <c r="A38" s="140"/>
      <c r="B38" s="39" t="s">
        <v>7</v>
      </c>
      <c r="C38" s="39" t="s">
        <v>7</v>
      </c>
      <c r="D38" s="79">
        <f t="shared" si="51"/>
        <v>287422.7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5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6">O41+O47+O48+O49</f>
        <v>100</v>
      </c>
      <c r="P38" s="79">
        <f t="shared" si="66"/>
        <v>0</v>
      </c>
      <c r="Q38" s="79">
        <f t="shared" si="66"/>
        <v>0</v>
      </c>
      <c r="R38" s="79">
        <f t="shared" si="34"/>
        <v>112416.90000000001</v>
      </c>
      <c r="S38" s="79">
        <f t="shared" ref="S38:Z38" si="67">S41+S47+S48+S49</f>
        <v>77906.3</v>
      </c>
      <c r="T38" s="79">
        <f t="shared" si="67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7"/>
        <v>0</v>
      </c>
      <c r="Y38" s="79">
        <f>Y48</f>
        <v>17.3</v>
      </c>
      <c r="Z38" s="79">
        <f t="shared" si="67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8">AF41+AF47+AF48+AF49</f>
        <v>17.3</v>
      </c>
      <c r="AG38" s="79">
        <f t="shared" si="68"/>
        <v>0</v>
      </c>
      <c r="AH38" s="79">
        <f t="shared" si="68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36115.800000000003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85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41"/>
      <c r="B39" s="39" t="s">
        <v>11</v>
      </c>
      <c r="C39" s="39" t="s">
        <v>11</v>
      </c>
      <c r="D39" s="79">
        <f>K39+R39+AA39+AI39+AR39+AY39+BG39</f>
        <v>490455.1999999999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69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70">O42</f>
        <v>0</v>
      </c>
      <c r="P39" s="79">
        <f t="shared" si="70"/>
        <v>0</v>
      </c>
      <c r="Q39" s="79">
        <f t="shared" si="70"/>
        <v>0</v>
      </c>
      <c r="R39" s="79">
        <f t="shared" si="34"/>
        <v>143591.09999999998</v>
      </c>
      <c r="S39" s="79">
        <f t="shared" ref="S39:Z39" si="71">S42</f>
        <v>135392.79999999999</v>
      </c>
      <c r="T39" s="79">
        <f t="shared" si="71"/>
        <v>0</v>
      </c>
      <c r="U39" s="79">
        <f>U42+U53</f>
        <v>6390.9000000000005</v>
      </c>
      <c r="V39" s="79">
        <f>V42+V45+V53</f>
        <v>1807.3999999999999</v>
      </c>
      <c r="W39" s="79">
        <f t="shared" si="71"/>
        <v>0</v>
      </c>
      <c r="X39" s="79">
        <f t="shared" si="71"/>
        <v>0</v>
      </c>
      <c r="Y39" s="79">
        <f t="shared" si="71"/>
        <v>0</v>
      </c>
      <c r="Z39" s="79">
        <f t="shared" si="71"/>
        <v>0</v>
      </c>
      <c r="AA39" s="79">
        <f t="shared" si="46"/>
        <v>58887.1</v>
      </c>
      <c r="AB39" s="79">
        <f t="shared" ref="AB39:AH39" si="72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2"/>
        <v>0</v>
      </c>
      <c r="AF39" s="79">
        <f t="shared" si="72"/>
        <v>0</v>
      </c>
      <c r="AG39" s="79">
        <f t="shared" si="72"/>
        <v>0</v>
      </c>
      <c r="AH39" s="79">
        <f t="shared" si="72"/>
        <v>0</v>
      </c>
      <c r="AI39" s="79">
        <f>AJ39+AK39+AL39+AM39+AQ39</f>
        <v>106474.90000000001</v>
      </c>
      <c r="AJ39" s="79">
        <f t="shared" ref="AJ39:AQ39" si="73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3"/>
        <v>0</v>
      </c>
      <c r="AN39" s="79">
        <f t="shared" si="73"/>
        <v>0</v>
      </c>
      <c r="AO39" s="79">
        <f t="shared" si="73"/>
        <v>0</v>
      </c>
      <c r="AP39" s="79">
        <f t="shared" si="73"/>
        <v>0</v>
      </c>
      <c r="AQ39" s="79">
        <f t="shared" si="73"/>
        <v>0</v>
      </c>
      <c r="AR39" s="79">
        <f>AS39+AT39+AU39+AV39+BF39</f>
        <v>137681.19999999998</v>
      </c>
      <c r="AS39" s="79">
        <f t="shared" ref="AS39:AX39" si="74">AS42</f>
        <v>0</v>
      </c>
      <c r="AT39" s="79">
        <f>AT49+AT45+AT53</f>
        <v>102379.59999999999</v>
      </c>
      <c r="AU39" s="79">
        <f>AU45+AU49+AU53</f>
        <v>35301.599999999999</v>
      </c>
      <c r="AV39" s="79">
        <f t="shared" si="74"/>
        <v>0</v>
      </c>
      <c r="AW39" s="79">
        <f t="shared" si="74"/>
        <v>0</v>
      </c>
      <c r="AX39" s="79">
        <f t="shared" si="74"/>
        <v>0</v>
      </c>
      <c r="AY39" s="79">
        <f>AZ39+BA39+BB39+BC39+BD39+BE39+BF39</f>
        <v>3456.7999999999997</v>
      </c>
      <c r="AZ39" s="79">
        <f t="shared" ref="AZ39:BF39" si="75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5"/>
        <v>0</v>
      </c>
      <c r="BE39" s="79">
        <f t="shared" si="75"/>
        <v>0</v>
      </c>
      <c r="BF39" s="79">
        <f t="shared" si="75"/>
        <v>0</v>
      </c>
      <c r="BG39" s="79">
        <f>BH39+BI39+BJ39+BK39+BL39+BM39+BN39</f>
        <v>4267.6000000000004</v>
      </c>
      <c r="BH39" s="79">
        <f t="shared" ref="BH39" si="76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7">BL42</f>
        <v>0</v>
      </c>
      <c r="BM39" s="79">
        <f t="shared" si="77"/>
        <v>0</v>
      </c>
      <c r="BN39" s="79">
        <f t="shared" si="77"/>
        <v>0</v>
      </c>
    </row>
    <row r="40" spans="1:66" s="9" customFormat="1" ht="69" customHeight="1" x14ac:dyDescent="0.2">
      <c r="A40" s="141"/>
      <c r="B40" s="39" t="s">
        <v>18</v>
      </c>
      <c r="C40" s="39" t="s">
        <v>18</v>
      </c>
      <c r="D40" s="79">
        <f t="shared" si="51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19" t="s">
        <v>74</v>
      </c>
      <c r="B41" s="43" t="s">
        <v>11</v>
      </c>
      <c r="C41" s="43" t="s">
        <v>7</v>
      </c>
      <c r="D41" s="23">
        <f t="shared" si="51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1"/>
      <c r="B42" s="120" t="s">
        <v>11</v>
      </c>
      <c r="C42" s="120" t="s">
        <v>11</v>
      </c>
      <c r="D42" s="112">
        <f t="shared" si="51"/>
        <v>192393.39999999997</v>
      </c>
      <c r="E42" s="23"/>
      <c r="F42" s="23"/>
      <c r="G42" s="23"/>
      <c r="H42" s="56"/>
      <c r="I42" s="56"/>
      <c r="J42" s="56"/>
      <c r="K42" s="112">
        <f>M42+N42+L42</f>
        <v>20816.099999999999</v>
      </c>
      <c r="L42" s="112">
        <v>19280.599999999999</v>
      </c>
      <c r="M42" s="112">
        <v>865.3</v>
      </c>
      <c r="N42" s="112">
        <v>670.2</v>
      </c>
      <c r="O42" s="132">
        <v>0</v>
      </c>
      <c r="P42" s="132">
        <v>0</v>
      </c>
      <c r="Q42" s="132">
        <v>0</v>
      </c>
      <c r="R42" s="112">
        <f>S42+U42+V42</f>
        <v>142723.69999999998</v>
      </c>
      <c r="S42" s="112">
        <v>135392.79999999999</v>
      </c>
      <c r="T42" s="112">
        <v>0</v>
      </c>
      <c r="U42" s="112">
        <v>5567.6</v>
      </c>
      <c r="V42" s="112">
        <v>1763.3</v>
      </c>
      <c r="W42" s="112">
        <v>0</v>
      </c>
      <c r="X42" s="112">
        <v>0</v>
      </c>
      <c r="Y42" s="112">
        <v>0</v>
      </c>
      <c r="Z42" s="112">
        <v>0</v>
      </c>
      <c r="AA42" s="112">
        <f>AD42+AC42+AB42</f>
        <v>27896.3</v>
      </c>
      <c r="AB42" s="112">
        <v>24168.3</v>
      </c>
      <c r="AC42" s="129">
        <v>1017.6</v>
      </c>
      <c r="AD42" s="129">
        <v>2710.4</v>
      </c>
      <c r="AE42" s="112">
        <v>0</v>
      </c>
      <c r="AF42" s="112">
        <v>0</v>
      </c>
      <c r="AG42" s="112">
        <v>0</v>
      </c>
      <c r="AH42" s="112">
        <v>0</v>
      </c>
      <c r="AI42" s="112">
        <f>AJ42+AK42+AL42</f>
        <v>957.3</v>
      </c>
      <c r="AJ42" s="112">
        <v>0</v>
      </c>
      <c r="AK42" s="112">
        <v>0</v>
      </c>
      <c r="AL42" s="112">
        <v>957.3</v>
      </c>
      <c r="AM42" s="112">
        <v>0</v>
      </c>
      <c r="AN42" s="112">
        <v>0</v>
      </c>
      <c r="AO42" s="112">
        <v>0</v>
      </c>
      <c r="AP42" s="112">
        <v>0</v>
      </c>
      <c r="AQ42" s="112">
        <v>0</v>
      </c>
      <c r="AR42" s="112">
        <f>AT42</f>
        <v>0</v>
      </c>
      <c r="AS42" s="112">
        <v>0</v>
      </c>
      <c r="AT42" s="112">
        <v>0</v>
      </c>
      <c r="AU42" s="112">
        <v>0</v>
      </c>
      <c r="AV42" s="112">
        <v>0</v>
      </c>
      <c r="AW42" s="112">
        <v>0</v>
      </c>
      <c r="AX42" s="112">
        <v>0</v>
      </c>
      <c r="AY42" s="112">
        <f>BB42</f>
        <v>0</v>
      </c>
      <c r="AZ42" s="112">
        <v>0</v>
      </c>
      <c r="BA42" s="110">
        <v>0</v>
      </c>
      <c r="BB42" s="112">
        <v>0</v>
      </c>
      <c r="BC42" s="112">
        <v>0</v>
      </c>
      <c r="BD42" s="112">
        <v>0</v>
      </c>
      <c r="BE42" s="112">
        <v>0</v>
      </c>
      <c r="BF42" s="112">
        <v>0</v>
      </c>
      <c r="BG42" s="112">
        <f>BJ42</f>
        <v>0</v>
      </c>
      <c r="BH42" s="112">
        <v>0</v>
      </c>
      <c r="BI42" s="110">
        <v>0</v>
      </c>
      <c r="BJ42" s="112">
        <v>0</v>
      </c>
      <c r="BK42" s="112">
        <v>0</v>
      </c>
      <c r="BL42" s="112">
        <v>0</v>
      </c>
      <c r="BM42" s="112">
        <v>0</v>
      </c>
      <c r="BN42" s="112">
        <v>0</v>
      </c>
    </row>
    <row r="43" spans="1:66" ht="53.25" customHeight="1" x14ac:dyDescent="0.2">
      <c r="A43" s="121"/>
      <c r="B43" s="113"/>
      <c r="C43" s="113"/>
      <c r="D43" s="113">
        <f t="shared" ref="D43" si="78">K43+R43+AA43+AI43+AR43+AY43</f>
        <v>0</v>
      </c>
      <c r="E43" s="23"/>
      <c r="F43" s="23"/>
      <c r="G43" s="23"/>
      <c r="H43" s="56"/>
      <c r="I43" s="56"/>
      <c r="J43" s="56"/>
      <c r="K43" s="113"/>
      <c r="L43" s="113"/>
      <c r="M43" s="113"/>
      <c r="N43" s="113"/>
      <c r="O43" s="133"/>
      <c r="P43" s="133"/>
      <c r="Q43" s="13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30"/>
      <c r="AD43" s="130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1"/>
      <c r="BB43" s="113"/>
      <c r="BC43" s="113"/>
      <c r="BD43" s="113"/>
      <c r="BE43" s="113"/>
      <c r="BF43" s="113"/>
      <c r="BG43" s="113"/>
      <c r="BH43" s="113"/>
      <c r="BI43" s="111"/>
      <c r="BJ43" s="113"/>
      <c r="BK43" s="113"/>
      <c r="BL43" s="113"/>
      <c r="BM43" s="113"/>
      <c r="BN43" s="113"/>
    </row>
    <row r="44" spans="1:66" ht="75.75" customHeight="1" x14ac:dyDescent="0.2">
      <c r="A44" s="134" t="s">
        <v>73</v>
      </c>
      <c r="B44" s="43" t="s">
        <v>18</v>
      </c>
      <c r="C44" s="49" t="s">
        <v>18</v>
      </c>
      <c r="D44" s="50">
        <f t="shared" ref="D44:D49" si="79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5"/>
      <c r="B45" s="43" t="s">
        <v>11</v>
      </c>
      <c r="C45" s="49" t="s">
        <v>11</v>
      </c>
      <c r="D45" s="50">
        <f t="shared" si="79"/>
        <v>217863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136178</v>
      </c>
      <c r="AS45" s="50">
        <v>0</v>
      </c>
      <c r="AT45" s="50">
        <v>100941.8</v>
      </c>
      <c r="AU45" s="51">
        <v>35236.199999999997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6"/>
      <c r="B46" s="87" t="s">
        <v>7</v>
      </c>
      <c r="C46" s="87" t="s">
        <v>7</v>
      </c>
      <c r="D46" s="50">
        <f t="shared" si="79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9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9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80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1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2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9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3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3"/>
        <v>4372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85</v>
      </c>
      <c r="AS51" s="23">
        <v>0</v>
      </c>
      <c r="AT51" s="23">
        <v>0</v>
      </c>
      <c r="AU51" s="100">
        <v>0</v>
      </c>
      <c r="AV51" s="23">
        <v>85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19" t="s">
        <v>42</v>
      </c>
      <c r="B52" s="43" t="s">
        <v>11</v>
      </c>
      <c r="C52" s="43" t="s">
        <v>7</v>
      </c>
      <c r="D52" s="23">
        <f t="shared" si="83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1"/>
      <c r="B53" s="43" t="s">
        <v>11</v>
      </c>
      <c r="C53" s="43" t="s">
        <v>11</v>
      </c>
      <c r="D53" s="23">
        <f t="shared" si="83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15" t="s">
        <v>31</v>
      </c>
      <c r="B54" s="39"/>
      <c r="C54" s="39" t="s">
        <v>6</v>
      </c>
      <c r="D54" s="79">
        <f t="shared" ref="D54:D71" si="84">K54+R54+AA54+AI54+AR54+AY54+BG54</f>
        <v>528271.39999999991</v>
      </c>
      <c r="E54" s="79">
        <f t="shared" ref="E54:J54" si="85">SUM(E57:E62)</f>
        <v>0</v>
      </c>
      <c r="F54" s="79">
        <f t="shared" si="85"/>
        <v>59064.11</v>
      </c>
      <c r="G54" s="79">
        <f t="shared" si="85"/>
        <v>2681.6</v>
      </c>
      <c r="H54" s="79">
        <f t="shared" si="85"/>
        <v>261.42900000000003</v>
      </c>
      <c r="I54" s="79">
        <f t="shared" si="85"/>
        <v>76.899999999999991</v>
      </c>
      <c r="J54" s="79">
        <f t="shared" si="85"/>
        <v>6.3</v>
      </c>
      <c r="K54" s="79">
        <f>L54+M54+N54+O54+P54+Q54</f>
        <v>69656.899999999994</v>
      </c>
      <c r="L54" s="79">
        <f t="shared" ref="L54:M54" si="86">L57+L58+L59+L61+L62</f>
        <v>0</v>
      </c>
      <c r="M54" s="79">
        <f t="shared" si="86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7">S57+S58+S59+S61+S62</f>
        <v>0</v>
      </c>
      <c r="T54" s="79">
        <f t="shared" si="87"/>
        <v>0</v>
      </c>
      <c r="U54" s="79">
        <f t="shared" si="87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7"/>
        <v>0</v>
      </c>
      <c r="Y54" s="79">
        <f t="shared" si="87"/>
        <v>81.2</v>
      </c>
      <c r="Z54" s="79">
        <f t="shared" si="87"/>
        <v>162.9</v>
      </c>
      <c r="AA54" s="79">
        <f>AB54+AC54+AD54+AE54+AF54+AH54</f>
        <v>136123.99999999997</v>
      </c>
      <c r="AB54" s="79">
        <f t="shared" ref="AB54" si="88">AB57+AB58+AB59+AB61+AB62</f>
        <v>0</v>
      </c>
      <c r="AC54" s="80">
        <f t="shared" ref="AC54:AH54" si="89">AC55+AC56</f>
        <v>109232.7</v>
      </c>
      <c r="AD54" s="80">
        <f>AD55+AD56</f>
        <v>22798.6</v>
      </c>
      <c r="AE54" s="79">
        <f t="shared" si="89"/>
        <v>3812.9</v>
      </c>
      <c r="AF54" s="79">
        <f t="shared" si="89"/>
        <v>97.9</v>
      </c>
      <c r="AG54" s="79">
        <f t="shared" si="89"/>
        <v>0</v>
      </c>
      <c r="AH54" s="79">
        <f t="shared" si="89"/>
        <v>181.9</v>
      </c>
      <c r="AI54" s="79">
        <f>AJ54+AK54+AL54+AM54+AN54+AQ54</f>
        <v>51812.100000000006</v>
      </c>
      <c r="AJ54" s="79">
        <f t="shared" ref="AJ54:AQ54" si="90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90"/>
        <v>5891</v>
      </c>
      <c r="AN54" s="79">
        <f t="shared" si="90"/>
        <v>97.9</v>
      </c>
      <c r="AO54" s="79">
        <f t="shared" si="90"/>
        <v>0</v>
      </c>
      <c r="AP54" s="79">
        <f t="shared" si="90"/>
        <v>0</v>
      </c>
      <c r="AQ54" s="79">
        <f t="shared" si="90"/>
        <v>191.9</v>
      </c>
      <c r="AR54" s="79">
        <f>AS54+AT54+AU54+AV54+AW54+AX54</f>
        <v>86060.099999999977</v>
      </c>
      <c r="AS54" s="79">
        <f t="shared" ref="AS54:AX54" si="91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1"/>
        <v>3930.9</v>
      </c>
      <c r="AW54" s="79">
        <f t="shared" si="91"/>
        <v>6.9</v>
      </c>
      <c r="AX54" s="79">
        <f t="shared" si="91"/>
        <v>160.4</v>
      </c>
      <c r="AY54" s="79">
        <f>AY57+AY58+AY59+AY61+AY62</f>
        <v>50047.5</v>
      </c>
      <c r="AZ54" s="79">
        <f t="shared" ref="AZ54:BF54" si="92">AZ57+AZ58+AZ59+AZ61+AZ62</f>
        <v>0</v>
      </c>
      <c r="BA54" s="79">
        <v>0</v>
      </c>
      <c r="BB54" s="79">
        <f>BB57+BB58+BB59+BB61+BB62</f>
        <v>17967.3</v>
      </c>
      <c r="BC54" s="79">
        <f t="shared" si="92"/>
        <v>27776.400000000001</v>
      </c>
      <c r="BD54" s="79">
        <f t="shared" si="92"/>
        <v>4095</v>
      </c>
      <c r="BE54" s="79">
        <f t="shared" si="92"/>
        <v>6.9</v>
      </c>
      <c r="BF54" s="79">
        <f t="shared" si="92"/>
        <v>201.9</v>
      </c>
      <c r="BG54" s="79">
        <f>BG57+BG58+BG59+BG61+BG62</f>
        <v>51599.600000000006</v>
      </c>
      <c r="BH54" s="79">
        <f t="shared" ref="BH54" si="93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4">BK57+BK58+BK59+BK61+BK62</f>
        <v>29152.400000000001</v>
      </c>
      <c r="BL54" s="79">
        <f t="shared" si="94"/>
        <v>4292.8999999999996</v>
      </c>
      <c r="BM54" s="79">
        <f t="shared" si="94"/>
        <v>6.9</v>
      </c>
      <c r="BN54" s="79">
        <f t="shared" si="94"/>
        <v>201.9</v>
      </c>
      <c r="BO54" s="93"/>
    </row>
    <row r="55" spans="1:67" s="5" customFormat="1" ht="91.5" customHeight="1" x14ac:dyDescent="0.2">
      <c r="A55" s="145"/>
      <c r="B55" s="39" t="s">
        <v>56</v>
      </c>
      <c r="C55" s="39" t="s">
        <v>7</v>
      </c>
      <c r="D55" s="79">
        <f t="shared" si="84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5">N57+N58+N59+N61+N62+N63+N64</f>
        <v>21487.600000000002</v>
      </c>
      <c r="O55" s="79">
        <f t="shared" si="95"/>
        <v>30292.2</v>
      </c>
      <c r="P55" s="79">
        <f t="shared" si="95"/>
        <v>65.900000000000006</v>
      </c>
      <c r="Q55" s="79">
        <f t="shared" si="95"/>
        <v>167</v>
      </c>
      <c r="R55" s="79">
        <f>S55+T55+U55+V55+W55+X55+Y55+Z55</f>
        <v>82971.199999999997</v>
      </c>
      <c r="S55" s="79">
        <f t="shared" ref="S55:Z55" si="96">S57+S58+S59+S61+S62+S63+S64</f>
        <v>0</v>
      </c>
      <c r="T55" s="79">
        <f t="shared" si="96"/>
        <v>0</v>
      </c>
      <c r="U55" s="79">
        <f t="shared" si="96"/>
        <v>19068</v>
      </c>
      <c r="V55" s="79">
        <f t="shared" si="96"/>
        <v>23246.799999999999</v>
      </c>
      <c r="W55" s="79">
        <f t="shared" si="96"/>
        <v>40412.300000000003</v>
      </c>
      <c r="X55" s="79">
        <f t="shared" si="96"/>
        <v>0</v>
      </c>
      <c r="Y55" s="79">
        <f t="shared" si="96"/>
        <v>81.2</v>
      </c>
      <c r="Z55" s="79">
        <f t="shared" si="96"/>
        <v>162.9</v>
      </c>
      <c r="AA55" s="79">
        <f>AB55+AC55+AD55+AE55+AF55+AG55+AH55</f>
        <v>135519.4</v>
      </c>
      <c r="AB55" s="79">
        <f t="shared" ref="AB55:AH55" si="97">AB57+AB58+AB59+AB61+AB62+AB63+AB64</f>
        <v>0</v>
      </c>
      <c r="AC55" s="79">
        <f t="shared" si="97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7"/>
        <v>97.9</v>
      </c>
      <c r="AG55" s="79">
        <f t="shared" si="97"/>
        <v>0</v>
      </c>
      <c r="AH55" s="79">
        <f t="shared" si="97"/>
        <v>181.9</v>
      </c>
      <c r="AI55" s="79">
        <f>AJ55+AK55+AL55+AM55+AN55+AO55+AP55+AQ55</f>
        <v>51812.100000000006</v>
      </c>
      <c r="AJ55" s="79">
        <f t="shared" ref="AJ55:AQ55" si="98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98"/>
        <v>5891</v>
      </c>
      <c r="AN55" s="79">
        <f t="shared" si="98"/>
        <v>97.9</v>
      </c>
      <c r="AO55" s="79">
        <f t="shared" si="98"/>
        <v>0</v>
      </c>
      <c r="AP55" s="79">
        <f t="shared" si="98"/>
        <v>0</v>
      </c>
      <c r="AQ55" s="79">
        <f t="shared" si="98"/>
        <v>191.9</v>
      </c>
      <c r="AR55" s="79">
        <f>AS55+AT55+AU55+AV55+AW55+AX55</f>
        <v>86000.099999999977</v>
      </c>
      <c r="AS55" s="79">
        <f t="shared" ref="AS55:AX55" si="99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99"/>
        <v>3930.9</v>
      </c>
      <c r="AW55" s="79">
        <f t="shared" si="99"/>
        <v>6.9</v>
      </c>
      <c r="AX55" s="79">
        <f t="shared" si="99"/>
        <v>160.4</v>
      </c>
      <c r="AY55" s="79">
        <f>AY57+AY58+AY59+AY61+AY62+AY63+AY64</f>
        <v>50047.5</v>
      </c>
      <c r="AZ55" s="79">
        <f t="shared" ref="AZ55:BF55" si="100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100"/>
        <v>27776.400000000001</v>
      </c>
      <c r="BD55" s="79">
        <f>BD57+BD58+BD59+BD61+BD62+BD63+BD64</f>
        <v>4095</v>
      </c>
      <c r="BE55" s="79">
        <f t="shared" si="100"/>
        <v>6.9</v>
      </c>
      <c r="BF55" s="79">
        <f t="shared" si="100"/>
        <v>201.9</v>
      </c>
      <c r="BG55" s="79">
        <f>BG57+BG58+BG59+BG61+BG62+BG63+BG64</f>
        <v>51599.600000000006</v>
      </c>
      <c r="BH55" s="79">
        <f t="shared" ref="BH55" si="101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2">BK57+BK58+BK59+BK61+BK62+BK63+BK64</f>
        <v>29152.400000000001</v>
      </c>
      <c r="BL55" s="79">
        <f t="shared" si="102"/>
        <v>4292.8999999999996</v>
      </c>
      <c r="BM55" s="79">
        <f t="shared" si="102"/>
        <v>6.9</v>
      </c>
      <c r="BN55" s="79">
        <f t="shared" si="102"/>
        <v>201.9</v>
      </c>
    </row>
    <row r="56" spans="1:67" s="5" customFormat="1" ht="54" customHeight="1" x14ac:dyDescent="0.2">
      <c r="A56" s="131"/>
      <c r="B56" s="39" t="s">
        <v>18</v>
      </c>
      <c r="C56" s="39" t="s">
        <v>18</v>
      </c>
      <c r="D56" s="79">
        <f t="shared" si="84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3">M65</f>
        <v>0</v>
      </c>
      <c r="N56" s="79">
        <f t="shared" si="103"/>
        <v>0</v>
      </c>
      <c r="O56" s="79">
        <f t="shared" si="103"/>
        <v>0</v>
      </c>
      <c r="P56" s="79">
        <f t="shared" si="103"/>
        <v>0</v>
      </c>
      <c r="Q56" s="79">
        <f t="shared" si="103"/>
        <v>0</v>
      </c>
      <c r="R56" s="79">
        <f>S56+T56+U56+V56+W56+X56+Y56+Z56</f>
        <v>0</v>
      </c>
      <c r="S56" s="79">
        <f t="shared" ref="S56:Z56" si="104">S65</f>
        <v>0</v>
      </c>
      <c r="T56" s="79">
        <f t="shared" si="104"/>
        <v>0</v>
      </c>
      <c r="U56" s="79">
        <f t="shared" si="104"/>
        <v>0</v>
      </c>
      <c r="V56" s="79">
        <f t="shared" si="104"/>
        <v>0</v>
      </c>
      <c r="W56" s="79">
        <f t="shared" si="104"/>
        <v>0</v>
      </c>
      <c r="X56" s="79">
        <f t="shared" si="104"/>
        <v>0</v>
      </c>
      <c r="Y56" s="79">
        <f t="shared" si="104"/>
        <v>0</v>
      </c>
      <c r="Z56" s="79">
        <f t="shared" si="104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5">AC65</f>
        <v>0</v>
      </c>
      <c r="AD56" s="79">
        <f t="shared" si="105"/>
        <v>604.6</v>
      </c>
      <c r="AE56" s="79">
        <f t="shared" si="105"/>
        <v>0</v>
      </c>
      <c r="AF56" s="79">
        <f t="shared" si="105"/>
        <v>0</v>
      </c>
      <c r="AG56" s="79">
        <f t="shared" si="105"/>
        <v>0</v>
      </c>
      <c r="AH56" s="79">
        <f t="shared" si="105"/>
        <v>0</v>
      </c>
      <c r="AI56" s="79">
        <f>AJ56+AK56+AL56+AM56+AN56+AO56+AP56+AQ56</f>
        <v>0</v>
      </c>
      <c r="AJ56" s="79">
        <f t="shared" ref="AJ56:AQ56" si="106">AJ65</f>
        <v>0</v>
      </c>
      <c r="AK56" s="79">
        <f t="shared" si="106"/>
        <v>0</v>
      </c>
      <c r="AL56" s="79">
        <f t="shared" si="106"/>
        <v>0</v>
      </c>
      <c r="AM56" s="79">
        <f t="shared" si="106"/>
        <v>0</v>
      </c>
      <c r="AN56" s="79">
        <f t="shared" si="106"/>
        <v>0</v>
      </c>
      <c r="AO56" s="79">
        <f t="shared" si="106"/>
        <v>0</v>
      </c>
      <c r="AP56" s="79">
        <f t="shared" si="106"/>
        <v>0</v>
      </c>
      <c r="AQ56" s="79">
        <f t="shared" si="106"/>
        <v>0</v>
      </c>
      <c r="AR56" s="79">
        <f>AS56+AT56+AU56+AV56+AW56+AX56</f>
        <v>60</v>
      </c>
      <c r="AS56" s="79">
        <f t="shared" ref="AS56:AX56" si="107">AS65</f>
        <v>0</v>
      </c>
      <c r="AT56" s="79">
        <f t="shared" si="107"/>
        <v>0</v>
      </c>
      <c r="AU56" s="79">
        <f>AU60</f>
        <v>60</v>
      </c>
      <c r="AV56" s="79">
        <f t="shared" si="107"/>
        <v>0</v>
      </c>
      <c r="AW56" s="79">
        <f t="shared" si="107"/>
        <v>0</v>
      </c>
      <c r="AX56" s="79">
        <f t="shared" si="107"/>
        <v>0</v>
      </c>
      <c r="AY56" s="79">
        <f>AZ56+BB56+BC56+BD56+BE56+BF56</f>
        <v>0</v>
      </c>
      <c r="AZ56" s="79">
        <f t="shared" ref="AZ56:BF56" si="108">AZ65</f>
        <v>0</v>
      </c>
      <c r="BA56" s="79">
        <v>0</v>
      </c>
      <c r="BB56" s="79">
        <f t="shared" si="108"/>
        <v>0</v>
      </c>
      <c r="BC56" s="79">
        <f t="shared" si="108"/>
        <v>0</v>
      </c>
      <c r="BD56" s="79">
        <f t="shared" si="108"/>
        <v>0</v>
      </c>
      <c r="BE56" s="79">
        <f t="shared" si="108"/>
        <v>0</v>
      </c>
      <c r="BF56" s="79">
        <f t="shared" si="108"/>
        <v>0</v>
      </c>
      <c r="BG56" s="79">
        <f>BH56+BJ56+BK56+BL56+BM56+BN56</f>
        <v>0</v>
      </c>
      <c r="BH56" s="79">
        <f t="shared" ref="BH56" si="109">BH65</f>
        <v>0</v>
      </c>
      <c r="BI56" s="79">
        <v>0</v>
      </c>
      <c r="BJ56" s="79">
        <f t="shared" ref="BJ56:BN56" si="110">BJ65</f>
        <v>0</v>
      </c>
      <c r="BK56" s="79">
        <f t="shared" si="110"/>
        <v>0</v>
      </c>
      <c r="BL56" s="79">
        <f t="shared" si="110"/>
        <v>0</v>
      </c>
      <c r="BM56" s="79">
        <f t="shared" si="110"/>
        <v>0</v>
      </c>
      <c r="BN56" s="79">
        <f t="shared" si="110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4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9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0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1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4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9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0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46" t="s">
        <v>45</v>
      </c>
      <c r="B59" s="43" t="s">
        <v>56</v>
      </c>
      <c r="C59" s="43" t="s">
        <v>7</v>
      </c>
      <c r="D59" s="23">
        <f t="shared" si="84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9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0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1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47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4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69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0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1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4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69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0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1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4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4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4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4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4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4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69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80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1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1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2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3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15" t="s">
        <v>33</v>
      </c>
      <c r="B69" s="39"/>
      <c r="C69" s="39" t="s">
        <v>6</v>
      </c>
      <c r="D69" s="79">
        <f t="shared" si="84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4">L70</f>
        <v>0</v>
      </c>
      <c r="M69" s="79">
        <f t="shared" si="114"/>
        <v>0</v>
      </c>
      <c r="N69" s="79">
        <f>N70+N71</f>
        <v>875.5</v>
      </c>
      <c r="O69" s="79">
        <f t="shared" si="114"/>
        <v>0</v>
      </c>
      <c r="P69" s="79">
        <f t="shared" si="114"/>
        <v>0</v>
      </c>
      <c r="Q69" s="79">
        <f t="shared" si="114"/>
        <v>0</v>
      </c>
      <c r="R69" s="79">
        <f>V69+W69</f>
        <v>378.2</v>
      </c>
      <c r="S69" s="79">
        <f t="shared" si="114"/>
        <v>0</v>
      </c>
      <c r="T69" s="79">
        <f t="shared" si="114"/>
        <v>0</v>
      </c>
      <c r="U69" s="79">
        <f t="shared" si="114"/>
        <v>0</v>
      </c>
      <c r="V69" s="79">
        <f>V70+V72</f>
        <v>348.2</v>
      </c>
      <c r="W69" s="79">
        <f t="shared" si="114"/>
        <v>30</v>
      </c>
      <c r="X69" s="79">
        <f t="shared" si="114"/>
        <v>0</v>
      </c>
      <c r="Y69" s="79">
        <f t="shared" si="114"/>
        <v>0</v>
      </c>
      <c r="Z69" s="79">
        <f t="shared" si="114"/>
        <v>0</v>
      </c>
      <c r="AA69" s="79">
        <f>AD69</f>
        <v>260.7</v>
      </c>
      <c r="AB69" s="79">
        <f t="shared" si="114"/>
        <v>0</v>
      </c>
      <c r="AC69" s="80">
        <f t="shared" si="114"/>
        <v>0</v>
      </c>
      <c r="AD69" s="80">
        <f>AD70+AD72</f>
        <v>260.7</v>
      </c>
      <c r="AE69" s="79">
        <f t="shared" si="114"/>
        <v>0</v>
      </c>
      <c r="AF69" s="79">
        <f t="shared" si="114"/>
        <v>0</v>
      </c>
      <c r="AG69" s="79">
        <f t="shared" si="114"/>
        <v>0</v>
      </c>
      <c r="AH69" s="79">
        <f t="shared" si="114"/>
        <v>0</v>
      </c>
      <c r="AI69" s="79">
        <f>AL69+AM69</f>
        <v>261.60000000000002</v>
      </c>
      <c r="AJ69" s="79">
        <f t="shared" si="114"/>
        <v>0</v>
      </c>
      <c r="AK69" s="79">
        <f t="shared" si="114"/>
        <v>0</v>
      </c>
      <c r="AL69" s="79">
        <f>AL70+AL72</f>
        <v>257</v>
      </c>
      <c r="AM69" s="79">
        <f t="shared" si="114"/>
        <v>4.5999999999999996</v>
      </c>
      <c r="AN69" s="79">
        <f t="shared" si="114"/>
        <v>0</v>
      </c>
      <c r="AO69" s="79">
        <f t="shared" si="114"/>
        <v>0</v>
      </c>
      <c r="AP69" s="79">
        <f t="shared" si="114"/>
        <v>0</v>
      </c>
      <c r="AQ69" s="79">
        <f t="shared" si="114"/>
        <v>0</v>
      </c>
      <c r="AR69" s="79">
        <f t="shared" si="114"/>
        <v>257</v>
      </c>
      <c r="AS69" s="79">
        <f t="shared" si="114"/>
        <v>0</v>
      </c>
      <c r="AT69" s="79">
        <f t="shared" si="114"/>
        <v>0</v>
      </c>
      <c r="AU69" s="79">
        <f t="shared" si="114"/>
        <v>257</v>
      </c>
      <c r="AV69" s="79">
        <f t="shared" si="114"/>
        <v>0</v>
      </c>
      <c r="AW69" s="79">
        <f t="shared" si="114"/>
        <v>0</v>
      </c>
      <c r="AX69" s="79">
        <f t="shared" si="114"/>
        <v>0</v>
      </c>
      <c r="AY69" s="79">
        <f t="shared" si="114"/>
        <v>1272</v>
      </c>
      <c r="AZ69" s="79">
        <f t="shared" si="114"/>
        <v>0</v>
      </c>
      <c r="BA69" s="79">
        <v>0</v>
      </c>
      <c r="BB69" s="79">
        <f t="shared" si="114"/>
        <v>0</v>
      </c>
      <c r="BC69" s="79">
        <f t="shared" si="114"/>
        <v>1272</v>
      </c>
      <c r="BD69" s="79">
        <f t="shared" si="114"/>
        <v>0</v>
      </c>
      <c r="BE69" s="79">
        <f t="shared" si="114"/>
        <v>0</v>
      </c>
      <c r="BF69" s="79">
        <f t="shared" si="114"/>
        <v>0</v>
      </c>
      <c r="BG69" s="79">
        <f t="shared" si="114"/>
        <v>1277</v>
      </c>
      <c r="BH69" s="79">
        <f t="shared" si="114"/>
        <v>0</v>
      </c>
      <c r="BI69" s="79">
        <v>0</v>
      </c>
      <c r="BJ69" s="79">
        <f t="shared" si="114"/>
        <v>0</v>
      </c>
      <c r="BK69" s="79">
        <f t="shared" si="114"/>
        <v>1277</v>
      </c>
      <c r="BL69" s="79">
        <f t="shared" si="114"/>
        <v>0</v>
      </c>
      <c r="BM69" s="79">
        <f t="shared" si="114"/>
        <v>0</v>
      </c>
      <c r="BN69" s="79">
        <f t="shared" si="114"/>
        <v>0</v>
      </c>
      <c r="BO69" s="94"/>
    </row>
    <row r="70" spans="1:67" s="9" customFormat="1" ht="44.25" customHeight="1" x14ac:dyDescent="0.2">
      <c r="A70" s="116"/>
      <c r="B70" s="39" t="s">
        <v>12</v>
      </c>
      <c r="C70" s="39" t="s">
        <v>12</v>
      </c>
      <c r="D70" s="79">
        <f t="shared" si="84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69"/>
        <v>270.5</v>
      </c>
      <c r="L70" s="66">
        <f t="shared" ref="L70:M70" si="115">L73+L74</f>
        <v>0</v>
      </c>
      <c r="M70" s="66">
        <f t="shared" si="115"/>
        <v>0</v>
      </c>
      <c r="N70" s="66">
        <f>N73+N74</f>
        <v>270.5</v>
      </c>
      <c r="O70" s="66"/>
      <c r="P70" s="66"/>
      <c r="Q70" s="66"/>
      <c r="R70" s="79">
        <f t="shared" si="80"/>
        <v>228.2</v>
      </c>
      <c r="S70" s="66">
        <f t="shared" ref="S70:Z70" si="116">S73+S74</f>
        <v>0</v>
      </c>
      <c r="T70" s="66">
        <f t="shared" si="116"/>
        <v>0</v>
      </c>
      <c r="U70" s="66">
        <f t="shared" si="116"/>
        <v>0</v>
      </c>
      <c r="V70" s="66">
        <f t="shared" si="116"/>
        <v>198.2</v>
      </c>
      <c r="W70" s="66">
        <f t="shared" si="116"/>
        <v>30</v>
      </c>
      <c r="X70" s="66">
        <f t="shared" si="116"/>
        <v>0</v>
      </c>
      <c r="Y70" s="66">
        <f t="shared" si="116"/>
        <v>0</v>
      </c>
      <c r="Z70" s="66">
        <f t="shared" si="116"/>
        <v>0</v>
      </c>
      <c r="AA70" s="79">
        <f t="shared" si="81"/>
        <v>260.7</v>
      </c>
      <c r="AB70" s="66">
        <f t="shared" ref="AB70:AH70" si="117">AB73+AB74</f>
        <v>0</v>
      </c>
      <c r="AC70" s="82">
        <f t="shared" si="117"/>
        <v>0</v>
      </c>
      <c r="AD70" s="82">
        <f t="shared" si="117"/>
        <v>260.7</v>
      </c>
      <c r="AE70" s="66">
        <f t="shared" si="117"/>
        <v>0</v>
      </c>
      <c r="AF70" s="66">
        <f t="shared" si="117"/>
        <v>0</v>
      </c>
      <c r="AG70" s="66">
        <f t="shared" si="117"/>
        <v>0</v>
      </c>
      <c r="AH70" s="66">
        <f t="shared" si="117"/>
        <v>0</v>
      </c>
      <c r="AI70" s="79">
        <f t="shared" si="111"/>
        <v>261.60000000000002</v>
      </c>
      <c r="AJ70" s="66">
        <f t="shared" ref="AJ70:AQ70" si="118">AJ73+AJ74</f>
        <v>0</v>
      </c>
      <c r="AK70" s="66">
        <f t="shared" si="118"/>
        <v>0</v>
      </c>
      <c r="AL70" s="66">
        <f t="shared" si="118"/>
        <v>257</v>
      </c>
      <c r="AM70" s="66">
        <f t="shared" si="118"/>
        <v>4.5999999999999996</v>
      </c>
      <c r="AN70" s="66">
        <f t="shared" si="118"/>
        <v>0</v>
      </c>
      <c r="AO70" s="66">
        <f t="shared" si="118"/>
        <v>0</v>
      </c>
      <c r="AP70" s="66">
        <f t="shared" si="118"/>
        <v>0</v>
      </c>
      <c r="AQ70" s="66">
        <f t="shared" si="118"/>
        <v>0</v>
      </c>
      <c r="AR70" s="79">
        <f>AS70+AT70+AU70+AV70+AW70+AX70</f>
        <v>257</v>
      </c>
      <c r="AS70" s="66">
        <f t="shared" ref="AS70:AX70" si="119">AS73+AS74</f>
        <v>0</v>
      </c>
      <c r="AT70" s="66">
        <f t="shared" si="119"/>
        <v>0</v>
      </c>
      <c r="AU70" s="66">
        <f t="shared" si="119"/>
        <v>257</v>
      </c>
      <c r="AV70" s="66">
        <f t="shared" si="119"/>
        <v>0</v>
      </c>
      <c r="AW70" s="66">
        <f t="shared" si="119"/>
        <v>0</v>
      </c>
      <c r="AX70" s="66">
        <f t="shared" si="119"/>
        <v>0</v>
      </c>
      <c r="AY70" s="79">
        <f>AZ70+BC70+BD70+BF70</f>
        <v>1272</v>
      </c>
      <c r="AZ70" s="66">
        <f t="shared" ref="AZ70" si="120">AZ73+AZ74</f>
        <v>0</v>
      </c>
      <c r="BA70" s="66">
        <v>0</v>
      </c>
      <c r="BB70" s="66">
        <f t="shared" ref="BB70" si="121">BB73+BB74</f>
        <v>0</v>
      </c>
      <c r="BC70" s="66">
        <f t="shared" ref="BC70" si="122">BC73+BC74</f>
        <v>1272</v>
      </c>
      <c r="BD70" s="66">
        <f>BD73+BD74</f>
        <v>0</v>
      </c>
      <c r="BE70" s="66">
        <f t="shared" ref="BE70" si="123">BE73+BE74</f>
        <v>0</v>
      </c>
      <c r="BF70" s="66">
        <f t="shared" ref="BF70" si="124">BF73+BF74</f>
        <v>0</v>
      </c>
      <c r="BG70" s="79">
        <f t="shared" ref="BG70" si="125">BH70+BK70+BL70+BN70+BT70</f>
        <v>1277</v>
      </c>
      <c r="BH70" s="66">
        <f t="shared" ref="BH70" si="126">BH73+BH74</f>
        <v>0</v>
      </c>
      <c r="BI70" s="66">
        <v>0</v>
      </c>
      <c r="BJ70" s="66">
        <f t="shared" ref="BJ70:BN70" si="127">BJ73+BJ74</f>
        <v>0</v>
      </c>
      <c r="BK70" s="66">
        <f t="shared" si="127"/>
        <v>1277</v>
      </c>
      <c r="BL70" s="66">
        <f t="shared" si="127"/>
        <v>0</v>
      </c>
      <c r="BM70" s="66">
        <f t="shared" si="127"/>
        <v>0</v>
      </c>
      <c r="BN70" s="66">
        <f t="shared" si="127"/>
        <v>0</v>
      </c>
    </row>
    <row r="71" spans="1:67" s="9" customFormat="1" ht="38.25" x14ac:dyDescent="0.2">
      <c r="A71" s="116"/>
      <c r="B71" s="83" t="s">
        <v>50</v>
      </c>
      <c r="C71" s="83" t="s">
        <v>50</v>
      </c>
      <c r="D71" s="79">
        <f t="shared" si="84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17"/>
      <c r="B72" s="83" t="s">
        <v>11</v>
      </c>
      <c r="C72" s="83" t="s">
        <v>11</v>
      </c>
      <c r="D72" s="79">
        <f t="shared" si="83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69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80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1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1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28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19" t="s">
        <v>77</v>
      </c>
      <c r="B74" s="120" t="s">
        <v>19</v>
      </c>
      <c r="C74" s="120" t="s">
        <v>12</v>
      </c>
      <c r="D74" s="112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2">
        <f t="shared" si="69"/>
        <v>220.5</v>
      </c>
      <c r="L74" s="112">
        <v>0</v>
      </c>
      <c r="M74" s="112">
        <v>0</v>
      </c>
      <c r="N74" s="112">
        <v>220.5</v>
      </c>
      <c r="O74" s="112">
        <v>0</v>
      </c>
      <c r="P74" s="112">
        <v>0</v>
      </c>
      <c r="Q74" s="112">
        <v>0</v>
      </c>
      <c r="R74" s="112">
        <f t="shared" si="80"/>
        <v>148.19999999999999</v>
      </c>
      <c r="S74" s="112">
        <v>0</v>
      </c>
      <c r="T74" s="112">
        <v>0</v>
      </c>
      <c r="U74" s="112">
        <v>0</v>
      </c>
      <c r="V74" s="112">
        <v>148.19999999999999</v>
      </c>
      <c r="W74" s="112">
        <v>0</v>
      </c>
      <c r="X74" s="112">
        <v>0</v>
      </c>
      <c r="Y74" s="112">
        <v>0</v>
      </c>
      <c r="Z74" s="112">
        <v>0</v>
      </c>
      <c r="AA74" s="112">
        <f t="shared" si="81"/>
        <v>210.7</v>
      </c>
      <c r="AB74" s="112">
        <v>0</v>
      </c>
      <c r="AC74" s="129">
        <v>0</v>
      </c>
      <c r="AD74" s="129">
        <v>210.7</v>
      </c>
      <c r="AE74" s="112">
        <v>0</v>
      </c>
      <c r="AF74" s="112">
        <v>0</v>
      </c>
      <c r="AG74" s="112">
        <v>0</v>
      </c>
      <c r="AH74" s="112">
        <v>0</v>
      </c>
      <c r="AI74" s="112">
        <v>207</v>
      </c>
      <c r="AJ74" s="112">
        <v>0</v>
      </c>
      <c r="AK74" s="112">
        <v>0</v>
      </c>
      <c r="AL74" s="112">
        <v>207</v>
      </c>
      <c r="AM74" s="112">
        <v>0</v>
      </c>
      <c r="AN74" s="112">
        <v>0</v>
      </c>
      <c r="AO74" s="112">
        <v>0</v>
      </c>
      <c r="AP74" s="112">
        <v>0</v>
      </c>
      <c r="AQ74" s="112">
        <v>0</v>
      </c>
      <c r="AR74" s="112">
        <f>AS74+AT74+AU74+AV74+BF74</f>
        <v>207</v>
      </c>
      <c r="AS74" s="112">
        <v>0</v>
      </c>
      <c r="AT74" s="112">
        <v>0</v>
      </c>
      <c r="AU74" s="112">
        <v>207</v>
      </c>
      <c r="AV74" s="112">
        <v>0</v>
      </c>
      <c r="AW74" s="112">
        <v>0</v>
      </c>
      <c r="AX74" s="112">
        <v>0</v>
      </c>
      <c r="AY74" s="112">
        <f>AZ74+BC74+BD74+BF74+BL74</f>
        <v>1222</v>
      </c>
      <c r="AZ74" s="112">
        <v>0</v>
      </c>
      <c r="BA74" s="110">
        <v>0</v>
      </c>
      <c r="BB74" s="112">
        <v>0</v>
      </c>
      <c r="BC74" s="112">
        <v>1222</v>
      </c>
      <c r="BD74" s="112">
        <v>0</v>
      </c>
      <c r="BE74" s="112">
        <v>0</v>
      </c>
      <c r="BF74" s="112">
        <v>0</v>
      </c>
      <c r="BG74" s="112">
        <f>BH74+BK74+BL74+BN74+BT74</f>
        <v>1227</v>
      </c>
      <c r="BH74" s="112">
        <v>0</v>
      </c>
      <c r="BI74" s="110">
        <v>0</v>
      </c>
      <c r="BJ74" s="112">
        <v>0</v>
      </c>
      <c r="BK74" s="112">
        <v>1227</v>
      </c>
      <c r="BL74" s="112">
        <v>0</v>
      </c>
      <c r="BM74" s="112">
        <v>0</v>
      </c>
      <c r="BN74" s="112">
        <v>0</v>
      </c>
    </row>
    <row r="75" spans="1:67" s="6" customFormat="1" ht="54.75" customHeight="1" x14ac:dyDescent="0.2">
      <c r="A75" s="119"/>
      <c r="B75" s="113"/>
      <c r="C75" s="113"/>
      <c r="D75" s="113">
        <f t="shared" ref="D75" si="129">K75+R75+AA75+AI75+AR75+AY75</f>
        <v>0</v>
      </c>
      <c r="E75" s="46"/>
      <c r="F75" s="46"/>
      <c r="G75" s="46"/>
      <c r="H75" s="46"/>
      <c r="I75" s="46"/>
      <c r="J75" s="46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30"/>
      <c r="AD75" s="130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1"/>
      <c r="BB75" s="113"/>
      <c r="BC75" s="113"/>
      <c r="BD75" s="113"/>
      <c r="BE75" s="113"/>
      <c r="BF75" s="113"/>
      <c r="BG75" s="113"/>
      <c r="BH75" s="113"/>
      <c r="BI75" s="111"/>
      <c r="BJ75" s="113"/>
      <c r="BK75" s="113"/>
      <c r="BL75" s="113"/>
      <c r="BM75" s="113"/>
      <c r="BN75" s="113"/>
    </row>
    <row r="76" spans="1:67" s="6" customFormat="1" ht="38.25" x14ac:dyDescent="0.2">
      <c r="A76" s="121"/>
      <c r="B76" s="49" t="s">
        <v>50</v>
      </c>
      <c r="C76" s="49" t="s">
        <v>50</v>
      </c>
      <c r="D76" s="50">
        <f t="shared" ref="D76:D81" si="130">K76+R76+AA76+AI76+AR76+AY76+BG76</f>
        <v>605</v>
      </c>
      <c r="E76" s="46"/>
      <c r="F76" s="46"/>
      <c r="G76" s="46"/>
      <c r="H76" s="46"/>
      <c r="I76" s="46"/>
      <c r="J76" s="46"/>
      <c r="K76" s="50">
        <f t="shared" si="69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1"/>
      <c r="B77" s="49" t="s">
        <v>11</v>
      </c>
      <c r="C77" s="49" t="s">
        <v>11</v>
      </c>
      <c r="D77" s="50">
        <f t="shared" si="130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15" t="s">
        <v>34</v>
      </c>
      <c r="B78" s="39" t="s">
        <v>22</v>
      </c>
      <c r="C78" s="39" t="s">
        <v>6</v>
      </c>
      <c r="D78" s="79">
        <f t="shared" si="130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1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2">P82</f>
        <v>0</v>
      </c>
      <c r="Q78" s="66">
        <f t="shared" si="132"/>
        <v>0</v>
      </c>
      <c r="R78" s="66">
        <f>U78+W78+V78</f>
        <v>4880.7000000000007</v>
      </c>
      <c r="S78" s="66">
        <f t="shared" ref="S78:Z78" si="133">S82</f>
        <v>0</v>
      </c>
      <c r="T78" s="66">
        <f t="shared" si="133"/>
        <v>0</v>
      </c>
      <c r="U78" s="66">
        <f t="shared" si="133"/>
        <v>2830.6</v>
      </c>
      <c r="V78" s="66">
        <f>V81</f>
        <v>550.1</v>
      </c>
      <c r="W78" s="66">
        <f t="shared" si="133"/>
        <v>1500</v>
      </c>
      <c r="X78" s="66">
        <f t="shared" si="133"/>
        <v>0</v>
      </c>
      <c r="Y78" s="66">
        <f t="shared" si="133"/>
        <v>0</v>
      </c>
      <c r="Z78" s="66">
        <f t="shared" si="133"/>
        <v>0</v>
      </c>
      <c r="AA78" s="66">
        <f>AB78+AC78+AD78+AE78+AF78+AG78+AH78</f>
        <v>6886.8</v>
      </c>
      <c r="AB78" s="66">
        <f t="shared" ref="AB78:AH78" si="134">AB82</f>
        <v>0</v>
      </c>
      <c r="AC78" s="82">
        <f>AC82+AC87</f>
        <v>4378.3</v>
      </c>
      <c r="AD78" s="82">
        <f>AD80</f>
        <v>1908.5</v>
      </c>
      <c r="AE78" s="66">
        <f t="shared" si="134"/>
        <v>600</v>
      </c>
      <c r="AF78" s="66">
        <f t="shared" si="134"/>
        <v>0</v>
      </c>
      <c r="AG78" s="66">
        <f t="shared" si="134"/>
        <v>0</v>
      </c>
      <c r="AH78" s="66">
        <f t="shared" si="134"/>
        <v>0</v>
      </c>
      <c r="AI78" s="66">
        <f>AK78+AL78+AM78+AN78+AO78+AP78</f>
        <v>2835.9</v>
      </c>
      <c r="AJ78" s="66">
        <f t="shared" ref="AJ78:AQ78" si="135">AJ82</f>
        <v>0</v>
      </c>
      <c r="AK78" s="66">
        <f t="shared" si="135"/>
        <v>2563.1</v>
      </c>
      <c r="AL78" s="66">
        <f>AL80</f>
        <v>272.8</v>
      </c>
      <c r="AM78" s="66">
        <f t="shared" si="135"/>
        <v>0</v>
      </c>
      <c r="AN78" s="66">
        <f t="shared" si="135"/>
        <v>0</v>
      </c>
      <c r="AO78" s="66">
        <f t="shared" si="135"/>
        <v>0</v>
      </c>
      <c r="AP78" s="66">
        <f t="shared" si="135"/>
        <v>0</v>
      </c>
      <c r="AQ78" s="66">
        <f t="shared" si="135"/>
        <v>0</v>
      </c>
      <c r="AR78" s="66">
        <f>AS78+AT78+AU78+AV78+AW78+BF78</f>
        <v>1758.4</v>
      </c>
      <c r="AS78" s="66">
        <f t="shared" ref="AS78:AX78" si="136">AS82</f>
        <v>0</v>
      </c>
      <c r="AT78" s="66">
        <f t="shared" si="136"/>
        <v>1758.4</v>
      </c>
      <c r="AU78" s="66">
        <f t="shared" si="136"/>
        <v>0</v>
      </c>
      <c r="AV78" s="66">
        <f t="shared" si="136"/>
        <v>0</v>
      </c>
      <c r="AW78" s="66">
        <f t="shared" si="136"/>
        <v>0</v>
      </c>
      <c r="AX78" s="66">
        <f t="shared" si="136"/>
        <v>0</v>
      </c>
      <c r="AY78" s="66">
        <f>AY80</f>
        <v>1758.4</v>
      </c>
      <c r="AZ78" s="66">
        <f t="shared" ref="AZ78:BF78" si="137">AZ82</f>
        <v>0</v>
      </c>
      <c r="BA78" s="66">
        <v>0</v>
      </c>
      <c r="BB78" s="66">
        <f t="shared" si="137"/>
        <v>1758.4</v>
      </c>
      <c r="BC78" s="66">
        <f t="shared" si="137"/>
        <v>0</v>
      </c>
      <c r="BD78" s="66">
        <f t="shared" si="137"/>
        <v>0</v>
      </c>
      <c r="BE78" s="66">
        <f t="shared" si="137"/>
        <v>0</v>
      </c>
      <c r="BF78" s="66">
        <f t="shared" si="137"/>
        <v>0</v>
      </c>
      <c r="BG78" s="66">
        <f>BG80</f>
        <v>1758.4</v>
      </c>
      <c r="BH78" s="66">
        <f t="shared" ref="BH78" si="138">BH82</f>
        <v>0</v>
      </c>
      <c r="BI78" s="66">
        <v>0</v>
      </c>
      <c r="BJ78" s="66">
        <f t="shared" ref="BJ78:BN78" si="139">BJ82</f>
        <v>1758.4</v>
      </c>
      <c r="BK78" s="66">
        <f t="shared" si="139"/>
        <v>0</v>
      </c>
      <c r="BL78" s="66">
        <f t="shared" si="139"/>
        <v>0</v>
      </c>
      <c r="BM78" s="66">
        <f t="shared" si="139"/>
        <v>0</v>
      </c>
      <c r="BN78" s="66">
        <f t="shared" si="139"/>
        <v>0</v>
      </c>
    </row>
    <row r="79" spans="1:67" s="84" customFormat="1" ht="38.25" x14ac:dyDescent="0.2">
      <c r="A79" s="116"/>
      <c r="B79" s="39" t="s">
        <v>50</v>
      </c>
      <c r="C79" s="83" t="s">
        <v>50</v>
      </c>
      <c r="D79" s="79">
        <f t="shared" si="130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16"/>
      <c r="B80" s="39" t="s">
        <v>12</v>
      </c>
      <c r="C80" s="39" t="s">
        <v>12</v>
      </c>
      <c r="D80" s="79">
        <f t="shared" si="130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31"/>
      <c r="B81" s="39" t="s">
        <v>18</v>
      </c>
      <c r="C81" s="39" t="s">
        <v>18</v>
      </c>
      <c r="D81" s="79">
        <f t="shared" si="130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40">L83</f>
        <v>0</v>
      </c>
      <c r="M82" s="46">
        <f t="shared" si="140"/>
        <v>1049.9000000000001</v>
      </c>
      <c r="N82" s="46">
        <f t="shared" si="140"/>
        <v>0</v>
      </c>
      <c r="O82" s="46">
        <f>O83</f>
        <v>1050</v>
      </c>
      <c r="P82" s="46">
        <f t="shared" ref="P82:Q82" si="141">P83</f>
        <v>0</v>
      </c>
      <c r="Q82" s="46">
        <f t="shared" si="141"/>
        <v>0</v>
      </c>
      <c r="R82" s="23">
        <f>U82+W82</f>
        <v>4330.6000000000004</v>
      </c>
      <c r="S82" s="46">
        <f t="shared" ref="S82:Z82" si="142">S83</f>
        <v>0</v>
      </c>
      <c r="T82" s="46">
        <f t="shared" si="142"/>
        <v>0</v>
      </c>
      <c r="U82" s="46">
        <f t="shared" si="142"/>
        <v>2830.6</v>
      </c>
      <c r="V82" s="46">
        <f t="shared" si="142"/>
        <v>0</v>
      </c>
      <c r="W82" s="46">
        <f t="shared" si="142"/>
        <v>1500</v>
      </c>
      <c r="X82" s="46">
        <f t="shared" si="142"/>
        <v>0</v>
      </c>
      <c r="Y82" s="46">
        <f t="shared" si="142"/>
        <v>0</v>
      </c>
      <c r="Z82" s="46">
        <f t="shared" si="142"/>
        <v>0</v>
      </c>
      <c r="AA82" s="23">
        <f>AC82+AE82</f>
        <v>2978.3</v>
      </c>
      <c r="AB82" s="46">
        <f t="shared" ref="AB82:AH82" si="143">AB83</f>
        <v>0</v>
      </c>
      <c r="AC82" s="59">
        <f t="shared" si="143"/>
        <v>2378.3000000000002</v>
      </c>
      <c r="AD82" s="59">
        <f t="shared" si="143"/>
        <v>0</v>
      </c>
      <c r="AE82" s="46">
        <f t="shared" si="143"/>
        <v>600</v>
      </c>
      <c r="AF82" s="46">
        <f t="shared" si="143"/>
        <v>0</v>
      </c>
      <c r="AG82" s="46">
        <f t="shared" si="143"/>
        <v>0</v>
      </c>
      <c r="AH82" s="46">
        <f t="shared" si="143"/>
        <v>0</v>
      </c>
      <c r="AI82" s="23">
        <f>AK82+AM82+AN82+AO82+AP82</f>
        <v>2563.1</v>
      </c>
      <c r="AJ82" s="46">
        <f t="shared" ref="AJ82:AQ82" si="144">AJ83</f>
        <v>0</v>
      </c>
      <c r="AK82" s="46">
        <v>2563.1</v>
      </c>
      <c r="AL82" s="46">
        <f t="shared" si="144"/>
        <v>0</v>
      </c>
      <c r="AM82" s="46">
        <f>AM83</f>
        <v>0</v>
      </c>
      <c r="AN82" s="46">
        <f t="shared" si="144"/>
        <v>0</v>
      </c>
      <c r="AO82" s="46">
        <f t="shared" si="144"/>
        <v>0</v>
      </c>
      <c r="AP82" s="46">
        <f t="shared" si="144"/>
        <v>0</v>
      </c>
      <c r="AQ82" s="46">
        <f t="shared" si="144"/>
        <v>0</v>
      </c>
      <c r="AR82" s="23">
        <f>AT82+AV82</f>
        <v>1758.4</v>
      </c>
      <c r="AS82" s="46">
        <f t="shared" ref="AS82:AX82" si="145">AS83</f>
        <v>0</v>
      </c>
      <c r="AT82" s="46">
        <v>1758.4</v>
      </c>
      <c r="AU82" s="46">
        <f t="shared" si="145"/>
        <v>0</v>
      </c>
      <c r="AV82" s="46">
        <f t="shared" si="145"/>
        <v>0</v>
      </c>
      <c r="AW82" s="46">
        <f t="shared" si="145"/>
        <v>0</v>
      </c>
      <c r="AX82" s="46">
        <f t="shared" si="145"/>
        <v>0</v>
      </c>
      <c r="AY82" s="23">
        <f>BB82</f>
        <v>1758.4</v>
      </c>
      <c r="AZ82" s="46">
        <f t="shared" ref="AZ82:BN82" si="146">AZ83</f>
        <v>0</v>
      </c>
      <c r="BA82" s="46">
        <v>0</v>
      </c>
      <c r="BB82" s="46">
        <v>1758.4</v>
      </c>
      <c r="BC82" s="46">
        <f t="shared" si="146"/>
        <v>0</v>
      </c>
      <c r="BD82" s="46">
        <f t="shared" si="146"/>
        <v>0</v>
      </c>
      <c r="BE82" s="46">
        <f t="shared" si="146"/>
        <v>0</v>
      </c>
      <c r="BF82" s="46">
        <f t="shared" si="146"/>
        <v>0</v>
      </c>
      <c r="BG82" s="86">
        <f>BH82+BJ82+BK82+BL82+BM82+BN82+BO82+BP82</f>
        <v>1758.4</v>
      </c>
      <c r="BH82" s="46">
        <f t="shared" si="146"/>
        <v>0</v>
      </c>
      <c r="BI82" s="46">
        <v>0</v>
      </c>
      <c r="BJ82" s="46">
        <v>1758.4</v>
      </c>
      <c r="BK82" s="46">
        <f t="shared" si="146"/>
        <v>0</v>
      </c>
      <c r="BL82" s="46">
        <f t="shared" si="146"/>
        <v>0</v>
      </c>
      <c r="BM82" s="46">
        <f t="shared" si="146"/>
        <v>0</v>
      </c>
      <c r="BN82" s="46">
        <f t="shared" si="146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7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48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49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2024-08-13T13:06:32Z</dcterms:modified>
</cp:coreProperties>
</file>