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U19" i="1" l="1"/>
  <c r="AR25" i="1"/>
  <c r="AR26" i="1"/>
  <c r="AT19" i="1" l="1"/>
  <c r="AR19" i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s="1"/>
  <c r="AU21" i="1"/>
  <c r="AV15" i="1" l="1"/>
  <c r="AU40" i="1" l="1"/>
  <c r="AR44" i="1"/>
  <c r="AU15" i="1" l="1"/>
  <c r="AR40" i="1"/>
  <c r="AR45" i="1"/>
  <c r="AT18" i="1" l="1"/>
  <c r="AW38" i="1"/>
  <c r="AR48" i="1"/>
  <c r="AT17" i="1" l="1"/>
  <c r="AT14" i="1" l="1"/>
  <c r="AU18" i="1" l="1"/>
  <c r="AR33" i="1"/>
  <c r="AR30" i="1"/>
  <c r="AU55" i="1"/>
  <c r="AT55" i="1"/>
  <c r="AR66" i="1"/>
  <c r="AU38" i="1" l="1"/>
  <c r="AU37" i="1" s="1"/>
  <c r="AR46" i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9" i="1" s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K19" i="1"/>
  <c r="BG19" i="1" s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7" i="1" l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X14" i="1"/>
  <c r="AX37" i="1"/>
  <c r="D52" i="1"/>
  <c r="AK69" i="1"/>
  <c r="AK13" i="1"/>
  <c r="AT69" i="1"/>
  <c r="BB13" i="1"/>
  <c r="AY39" i="1"/>
  <c r="AI69" i="1"/>
  <c r="AU69" i="1"/>
  <c r="AU13" i="1"/>
  <c r="AU12" i="1" s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AX12" i="1" s="1"/>
  <c r="BF13" i="1"/>
  <c r="BF12" i="1" s="1"/>
  <c r="O13" i="1"/>
  <c r="O12" i="1" s="1"/>
  <c r="R82" i="1"/>
  <c r="R80" i="1" s="1"/>
  <c r="AO13" i="1"/>
  <c r="AO12" i="1" s="1"/>
  <c r="AS13" i="1"/>
  <c r="AH13" i="1"/>
  <c r="AP12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B12" i="1" l="1"/>
  <c r="AN12" i="1"/>
  <c r="BE12" i="1"/>
  <c r="AT13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<sst xmlns="http://schemas.openxmlformats.org/spreadsheetml/2006/main" count="261" uniqueCount="84">
  <si>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</si>
  <si>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</si>
  <si>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</si>
  <si>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</si>
  <si>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</si>
  <si>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</si>
  <si>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</si>
  <si>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</si>
  <si>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</si>
  <si>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</si>
  <si>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</si>
  <si>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</si>
  <si>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</si>
  <si>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</si>
  <si>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</si>
  <si>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</si>
  <si>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</si>
  <si>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</si>
  <si>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</si>
  <si>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</si>
  <si>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</si>
  <si>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</si>
  <si>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</si>
  <si>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</si>
  <si>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</si>
  <si>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</si>
  <si>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</si>
  <si>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</si>
  <si>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</si>
  <si>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</si>
  <si>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</si>
  <si>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</si>
  <si>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</si>
  <si>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</si>
  <si>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</si>
  <si>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</si>
  <si>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</si>
  <si>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</si>
  <si>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</si>
  <si>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</si>
  <si>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</si>
  <si>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</si>
  <si>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</si>
  <si>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</si>
  <si>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</si>
  <si>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</si>
  <si>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</si>
  <si>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</si>
  <si>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</si>
  <si>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</si>
  <si>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</si>
  <si>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</si>
  <si>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</si>
  <si>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</si>
  <si>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</si>
  <si>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</si>
  <si>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</si>
  <si>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</si>
  <si>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</si>
  <si>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</si>
  <si>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</si>
  <si>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</si>
  <si>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</si>
  <si>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</si>
  <si>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</si>
  <si>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</si>
  <si>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</si>
  <si>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</si>
  <si>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</si>
  <si>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</si>
  <si>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</si>
  <si>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</si>
  <si>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</si>
  <si>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</si>
  <si>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</si>
  <si>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</si>
  <si>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</si>
  <si>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</si>
  <si>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</si>
  <si>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</si>
  <si>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</si>
  <si>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</si>
  <si>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</si>
  <si>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изменениям, вносимым в постановление администрации МР «Печора»
 от 31.12.2019г. 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</si>
</sst>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72" activePane="bottomRight" state="frozen"/>
      <selection pane="topRight" activeCell="D1" sqref="D1"/>
      <selection pane="bottomLeft" activeCell="A13" sqref="A13"/>
      <selection pane="bottomRight" activeCell="AR19" sqref="AR19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2"/>
      <c r="AV1" s="30"/>
      <c r="AW1" s="30"/>
      <c r="AX1" s="30"/>
      <c r="AY1" s="147" t="s">
        <v>83</v>
      </c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2"/>
      <c r="AV2" s="30"/>
      <c r="AW2" s="30"/>
      <c r="AX2" s="30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2"/>
      <c r="AV3" s="30"/>
      <c r="AW3" s="30"/>
      <c r="AX3" s="30"/>
      <c r="AY3" s="147" t="s">
        <v>62</v>
      </c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3"/>
      <c r="AV4" s="30"/>
      <c r="AW4" s="30"/>
      <c r="AX4" s="30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82</v>
      </c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4"/>
      <c r="AV5" s="28"/>
      <c r="AW5" s="28"/>
      <c r="AX5" s="28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  <c r="BM5" s="147"/>
      <c r="BN5" s="147"/>
    </row>
    <row r="6" spans="1:67" ht="22.5" customHeight="1" x14ac:dyDescent="0.35">
      <c r="A6" s="145" t="s">
        <v>51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41" t="s">
        <v>4</v>
      </c>
      <c r="B8" s="112" t="s">
        <v>5</v>
      </c>
      <c r="C8" s="112" t="s">
        <v>0</v>
      </c>
      <c r="D8" s="112" t="s">
        <v>1</v>
      </c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</row>
    <row r="9" spans="1:67" ht="25.15" customHeight="1" x14ac:dyDescent="0.2">
      <c r="A9" s="142"/>
      <c r="B9" s="144"/>
      <c r="C9" s="112"/>
      <c r="D9" s="112" t="s">
        <v>2</v>
      </c>
      <c r="E9" s="112"/>
      <c r="F9" s="112"/>
      <c r="G9" s="112"/>
      <c r="H9" s="112"/>
      <c r="I9" s="112"/>
      <c r="J9" s="112"/>
      <c r="K9" s="112" t="s">
        <v>29</v>
      </c>
      <c r="L9" s="112"/>
      <c r="M9" s="112"/>
      <c r="N9" s="112"/>
      <c r="O9" s="112"/>
      <c r="P9" s="112"/>
      <c r="Q9" s="112"/>
      <c r="R9" s="112" t="s">
        <v>28</v>
      </c>
      <c r="S9" s="112"/>
      <c r="T9" s="112"/>
      <c r="U9" s="112"/>
      <c r="V9" s="112"/>
      <c r="W9" s="112"/>
      <c r="X9" s="112"/>
      <c r="Y9" s="112"/>
      <c r="Z9" s="112"/>
      <c r="AA9" s="112" t="s">
        <v>27</v>
      </c>
      <c r="AB9" s="114"/>
      <c r="AC9" s="114"/>
      <c r="AD9" s="114"/>
      <c r="AE9" s="114"/>
      <c r="AF9" s="114"/>
      <c r="AG9" s="114"/>
      <c r="AH9" s="114"/>
      <c r="AI9" s="117" t="s">
        <v>26</v>
      </c>
      <c r="AJ9" s="118"/>
      <c r="AK9" s="118"/>
      <c r="AL9" s="118"/>
      <c r="AM9" s="118"/>
      <c r="AN9" s="118"/>
      <c r="AO9" s="118"/>
      <c r="AP9" s="118"/>
      <c r="AQ9" s="140"/>
      <c r="AR9" s="134" t="s">
        <v>25</v>
      </c>
      <c r="AS9" s="135"/>
      <c r="AT9" s="135"/>
      <c r="AU9" s="135"/>
      <c r="AV9" s="135"/>
      <c r="AW9" s="135"/>
      <c r="AX9" s="136"/>
      <c r="AY9" s="117" t="s">
        <v>24</v>
      </c>
      <c r="AZ9" s="118"/>
      <c r="BA9" s="118"/>
      <c r="BB9" s="118"/>
      <c r="BC9" s="118"/>
      <c r="BD9" s="118"/>
      <c r="BE9" s="118"/>
      <c r="BF9" s="118"/>
      <c r="BG9" s="117" t="s">
        <v>81</v>
      </c>
      <c r="BH9" s="118"/>
      <c r="BI9" s="118"/>
      <c r="BJ9" s="118"/>
      <c r="BK9" s="118"/>
      <c r="BL9" s="118"/>
      <c r="BM9" s="118"/>
      <c r="BN9" s="118"/>
    </row>
    <row r="10" spans="1:67" ht="138" customHeight="1" x14ac:dyDescent="0.2">
      <c r="A10" s="143"/>
      <c r="B10" s="144"/>
      <c r="C10" s="112"/>
      <c r="D10" s="112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1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7">
        <v>53</v>
      </c>
      <c r="BH11" s="87">
        <v>46</v>
      </c>
      <c r="BI11" s="87">
        <v>54</v>
      </c>
      <c r="BJ11" s="87">
        <v>55</v>
      </c>
      <c r="BK11" s="87">
        <v>56</v>
      </c>
      <c r="BL11" s="87">
        <v>57</v>
      </c>
      <c r="BM11" s="87">
        <v>58</v>
      </c>
      <c r="BN11" s="87">
        <v>59</v>
      </c>
    </row>
    <row r="12" spans="1:67" s="15" customFormat="1" ht="38.25" x14ac:dyDescent="0.2">
      <c r="A12" s="119" t="s">
        <v>52</v>
      </c>
      <c r="B12" s="43"/>
      <c r="C12" s="39" t="s">
        <v>6</v>
      </c>
      <c r="D12" s="79">
        <f>K12+R12+AA12+AI12+AR12+AY12+BG12</f>
        <v>1935710.5999999999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340077.5</v>
      </c>
      <c r="AS12" s="79">
        <f t="shared" ref="AS12" si="4">AS13+AS14+AS15</f>
        <v>0</v>
      </c>
      <c r="AT12" s="79">
        <f>AT13+AT14+AT15+AT16</f>
        <v>194262.99999999997</v>
      </c>
      <c r="AU12" s="79">
        <f t="shared" ref="AU12:AX12" si="5">AU13+AU14+AU15+AU16</f>
        <v>141443.20000000001</v>
      </c>
      <c r="AV12" s="79">
        <f t="shared" si="5"/>
        <v>4186.7</v>
      </c>
      <c r="AW12" s="79">
        <f t="shared" si="5"/>
        <v>24.200000000000003</v>
      </c>
      <c r="AX12" s="79">
        <f t="shared" si="5"/>
        <v>160.4</v>
      </c>
      <c r="AY12" s="80">
        <f>AZ12+BA12+BB12+BC12+BD12+BE12+BF12</f>
        <v>103454.49999999999</v>
      </c>
      <c r="AZ12" s="80">
        <f t="shared" ref="AZ12" si="6">AZ13+AZ14+AZ15</f>
        <v>0</v>
      </c>
      <c r="BA12" s="80">
        <f>BA13+BA14+BA15+BA16</f>
        <v>2335</v>
      </c>
      <c r="BB12" s="80">
        <f t="shared" ref="BB12" si="7">BB13+BB14+BB15+BB16</f>
        <v>43640.7</v>
      </c>
      <c r="BC12" s="80">
        <f t="shared" ref="BC12" si="8">BC13+BC14+BC15+BC16</f>
        <v>52991.100000000006</v>
      </c>
      <c r="BD12" s="80">
        <f t="shared" ref="BD12" si="9">BD13+BD14+BD15+BD16</f>
        <v>4278.8999999999996</v>
      </c>
      <c r="BE12" s="80">
        <f t="shared" ref="BE12" si="10">BE13+BE14+BE15+BE16</f>
        <v>6.9</v>
      </c>
      <c r="BF12" s="80">
        <f>BF13+BF14+BF15+BF16</f>
        <v>201.9</v>
      </c>
      <c r="BG12" s="80">
        <f>BH12+BI12+BJ12+BK12+BL12+BM12+BN12</f>
        <v>101536.7</v>
      </c>
      <c r="BH12" s="80">
        <f t="shared" ref="BH12:BJ12" si="11">BH13+BH14+BH15</f>
        <v>0</v>
      </c>
      <c r="BI12" s="80">
        <f t="shared" si="11"/>
        <v>2735</v>
      </c>
      <c r="BJ12" s="80">
        <f t="shared" si="11"/>
        <v>44021.700000000004</v>
      </c>
      <c r="BK12" s="80">
        <f>BK13+BK14+BK15</f>
        <v>50085.1</v>
      </c>
      <c r="BL12" s="80">
        <f t="shared" ref="BL12:BN12" si="12">BL13+BL14+BL15</f>
        <v>4486.0999999999995</v>
      </c>
      <c r="BM12" s="80">
        <f t="shared" si="12"/>
        <v>6.9</v>
      </c>
      <c r="BN12" s="80">
        <f t="shared" si="12"/>
        <v>201.9</v>
      </c>
      <c r="BO12" s="92"/>
    </row>
    <row r="13" spans="1:67" s="16" customFormat="1" ht="40.5" customHeight="1" x14ac:dyDescent="0.2">
      <c r="A13" s="120"/>
      <c r="B13" s="43" t="s">
        <v>7</v>
      </c>
      <c r="C13" s="43" t="s">
        <v>7</v>
      </c>
      <c r="D13" s="23">
        <f>K13+R13+AA13+AI13+AR13+AY13+BG13</f>
        <v>1146080.2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5">
        <f>S18+S38+S54+S70+S78</f>
        <v>77906.3</v>
      </c>
      <c r="T13" s="45">
        <v>0</v>
      </c>
      <c r="U13" s="45">
        <f>U18+U38+U54+U78</f>
        <v>86764.1</v>
      </c>
      <c r="V13" s="45">
        <f>V18+V38+V54+V70</f>
        <v>51650.599999999991</v>
      </c>
      <c r="W13" s="45">
        <f>W38+W54+W70+W80+W18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AB18+AB38+AB54+AB70</f>
        <v>33158.199999999997</v>
      </c>
      <c r="AC13" s="45">
        <f>AC18+AC38+AC54+AC70+AC78</f>
        <v>135320.69999999998</v>
      </c>
      <c r="AD13" s="45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23">
        <f>AS13+AT13+AU13+AV13+AW13+AX13</f>
        <v>158997.90000000002</v>
      </c>
      <c r="AS13" s="23">
        <f>AS18+AS38+AS54+AS70</f>
        <v>0</v>
      </c>
      <c r="AT13" s="97">
        <f>AT18+AT38+AT55+AT70+AT80</f>
        <v>88722</v>
      </c>
      <c r="AU13" s="100">
        <f>AU18+AU38+AU55+AU70</f>
        <v>65904.600000000006</v>
      </c>
      <c r="AV13" s="23">
        <f>AV18+AV38+AV54+AV70+AV78</f>
        <v>4186.7</v>
      </c>
      <c r="AW13" s="23">
        <f>AW18+AW38+AW54+AW70</f>
        <v>24.200000000000003</v>
      </c>
      <c r="AX13" s="23">
        <f>AX18+AX38+AX54+AX70</f>
        <v>160.4</v>
      </c>
      <c r="AY13" s="45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8">
        <f t="shared" ref="BG13:BG16" si="16">BH13+BI13+BJ13+BK13+BL13+BM13+BN13</f>
        <v>94010</v>
      </c>
      <c r="BH13" s="86">
        <f>BH18+BH38+BH54+BH70</f>
        <v>0</v>
      </c>
      <c r="BI13" s="86">
        <f>BI18+BI38+BI54+BI70</f>
        <v>0</v>
      </c>
      <c r="BJ13" s="86">
        <f>BJ18+BJ38+BJ54+BJ70+BJ78</f>
        <v>42531.700000000004</v>
      </c>
      <c r="BK13" s="86">
        <f>BK18+BK38+BK54+BK70+BK78</f>
        <v>46783.4</v>
      </c>
      <c r="BL13" s="86">
        <f>BL18+BL38+BL54+BL70+BL78</f>
        <v>4486.0999999999995</v>
      </c>
      <c r="BM13" s="86">
        <f>BM18+BM38+BM54+BM70</f>
        <v>6.9</v>
      </c>
      <c r="BN13" s="86">
        <f>BN18+BN38+BN54+BN70</f>
        <v>201.9</v>
      </c>
    </row>
    <row r="14" spans="1:67" s="16" customFormat="1" ht="66.75" customHeight="1" x14ac:dyDescent="0.2">
      <c r="A14" s="120"/>
      <c r="B14" s="43" t="s">
        <v>11</v>
      </c>
      <c r="C14" s="43" t="s">
        <v>11</v>
      </c>
      <c r="D14" s="23">
        <f>K14+R14+AA14+AI14+AR14+AY14+BG14</f>
        <v>490292.1999999999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V39+V72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8"/>
        <v>24168.3</v>
      </c>
      <c r="AC14" s="45">
        <f t="shared" si="18"/>
        <v>30458.899999999998</v>
      </c>
      <c r="AD14" s="45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23">
        <f t="shared" si="18"/>
        <v>137368.19999999998</v>
      </c>
      <c r="AS14" s="23">
        <f t="shared" si="18"/>
        <v>0</v>
      </c>
      <c r="AT14" s="23">
        <f>AT39</f>
        <v>102379.59999999999</v>
      </c>
      <c r="AU14" s="100">
        <f t="shared" si="18"/>
        <v>34988.6</v>
      </c>
      <c r="AV14" s="23">
        <f t="shared" si="18"/>
        <v>0</v>
      </c>
      <c r="AW14" s="23">
        <f t="shared" si="18"/>
        <v>0</v>
      </c>
      <c r="AX14" s="23">
        <f t="shared" si="18"/>
        <v>0</v>
      </c>
      <c r="AY14" s="45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8">
        <f t="shared" si="16"/>
        <v>4267.6000000000004</v>
      </c>
      <c r="BH14" s="86">
        <f t="shared" ref="BH14:BN14" si="19">BH39</f>
        <v>0</v>
      </c>
      <c r="BI14" s="86">
        <f t="shared" si="19"/>
        <v>2735</v>
      </c>
      <c r="BJ14" s="86">
        <f t="shared" si="19"/>
        <v>1490</v>
      </c>
      <c r="BK14" s="86">
        <f t="shared" si="19"/>
        <v>42.6</v>
      </c>
      <c r="BL14" s="86">
        <f t="shared" si="19"/>
        <v>0</v>
      </c>
      <c r="BM14" s="86">
        <f t="shared" si="19"/>
        <v>0</v>
      </c>
      <c r="BN14" s="86">
        <f t="shared" si="19"/>
        <v>0</v>
      </c>
    </row>
    <row r="15" spans="1:67" s="16" customFormat="1" ht="46.5" customHeight="1" x14ac:dyDescent="0.2">
      <c r="A15" s="120"/>
      <c r="B15" s="43" t="s">
        <v>18</v>
      </c>
      <c r="C15" s="43" t="s">
        <v>18</v>
      </c>
      <c r="D15" s="23">
        <f t="shared" ref="D15" si="20">K15+R15+AA15+AI15+AR15+AY15</f>
        <v>260632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V19+V40+V81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22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23">
        <f>AR19+AR40+AR56</f>
        <v>43711.4</v>
      </c>
      <c r="AS15" s="23">
        <f t="shared" si="22"/>
        <v>0</v>
      </c>
      <c r="AT15" s="23">
        <f>AT19+AT40+AT56</f>
        <v>3161.4</v>
      </c>
      <c r="AU15" s="108">
        <f>AU19+AU40+AU56</f>
        <v>40550</v>
      </c>
      <c r="AV15" s="105">
        <f>AV19+AV40</f>
        <v>0</v>
      </c>
      <c r="AW15" s="23">
        <f t="shared" si="22"/>
        <v>0</v>
      </c>
      <c r="AX15" s="23">
        <f t="shared" si="22"/>
        <v>0</v>
      </c>
      <c r="AY15" s="45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8">
        <f t="shared" si="16"/>
        <v>3259.1</v>
      </c>
      <c r="BH15" s="86">
        <f t="shared" ref="BH15:BN15" si="23">BH19</f>
        <v>0</v>
      </c>
      <c r="BI15" s="86">
        <f t="shared" si="23"/>
        <v>0</v>
      </c>
      <c r="BJ15" s="86">
        <f t="shared" si="23"/>
        <v>0</v>
      </c>
      <c r="BK15" s="86">
        <f t="shared" si="23"/>
        <v>3259.1</v>
      </c>
      <c r="BL15" s="86">
        <f t="shared" si="23"/>
        <v>0</v>
      </c>
      <c r="BM15" s="86">
        <f t="shared" si="23"/>
        <v>0</v>
      </c>
      <c r="BN15" s="86">
        <f t="shared" si="23"/>
        <v>0</v>
      </c>
    </row>
    <row r="16" spans="1:67" s="16" customFormat="1" ht="47.25" customHeight="1" x14ac:dyDescent="0.2">
      <c r="A16" s="121"/>
      <c r="B16" s="43" t="s">
        <v>50</v>
      </c>
      <c r="C16" s="43" t="s">
        <v>50</v>
      </c>
      <c r="D16" s="23">
        <f t="shared" ref="D16:D28" si="24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0">
        <v>0</v>
      </c>
      <c r="AV16" s="23">
        <v>0</v>
      </c>
      <c r="AW16" s="23">
        <v>0</v>
      </c>
      <c r="AX16" s="23">
        <v>0</v>
      </c>
      <c r="AY16" s="4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8">
        <f t="shared" si="16"/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0</v>
      </c>
      <c r="BM16" s="86">
        <v>0</v>
      </c>
      <c r="BN16" s="86">
        <v>0</v>
      </c>
    </row>
    <row r="17" spans="1:66" s="8" customFormat="1" ht="42.75" customHeight="1" x14ac:dyDescent="0.2">
      <c r="A17" s="119" t="s">
        <v>30</v>
      </c>
      <c r="B17" s="39"/>
      <c r="C17" s="81" t="s">
        <v>6</v>
      </c>
      <c r="D17" s="80">
        <f>K17+R17+AA17+AI17+AR17+AY17+BG17</f>
        <v>594412.9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14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5">S18+S19</f>
        <v>0</v>
      </c>
      <c r="T17" s="80">
        <f t="shared" si="25"/>
        <v>0</v>
      </c>
      <c r="U17" s="80">
        <f>U18+U19+U20</f>
        <v>69892.299999999988</v>
      </c>
      <c r="V17" s="80">
        <f>V18+V19+V20</f>
        <v>50505.9</v>
      </c>
      <c r="W17" s="80">
        <f t="shared" si="25"/>
        <v>50</v>
      </c>
      <c r="X17" s="80">
        <f t="shared" si="25"/>
        <v>0</v>
      </c>
      <c r="Y17" s="80">
        <f t="shared" si="25"/>
        <v>0</v>
      </c>
      <c r="Z17" s="80">
        <v>0</v>
      </c>
      <c r="AA17" s="80">
        <f>AB17+AC17+AD17+AE17+AF17+AG17+AH17</f>
        <v>93754.400000000009</v>
      </c>
      <c r="AB17" s="80">
        <f t="shared" ref="AB17:AH17" si="26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6"/>
        <v>300</v>
      </c>
      <c r="AF17" s="80">
        <f t="shared" si="26"/>
        <v>0</v>
      </c>
      <c r="AG17" s="80">
        <f t="shared" si="26"/>
        <v>0</v>
      </c>
      <c r="AH17" s="80">
        <f t="shared" si="26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7">AQ18+AQ19</f>
        <v>0</v>
      </c>
      <c r="AR17" s="80">
        <f>AT17+AU17+AV17</f>
        <v>76629</v>
      </c>
      <c r="AS17" s="80">
        <f t="shared" si="27"/>
        <v>0</v>
      </c>
      <c r="AT17" s="80">
        <f>AT18+AT19</f>
        <v>25989.200000000001</v>
      </c>
      <c r="AU17" s="79">
        <f>AU18+AU19</f>
        <v>50469</v>
      </c>
      <c r="AV17" s="80">
        <f t="shared" si="27"/>
        <v>170.8</v>
      </c>
      <c r="AW17" s="80">
        <f t="shared" si="27"/>
        <v>0</v>
      </c>
      <c r="AX17" s="80">
        <f t="shared" si="27"/>
        <v>0</v>
      </c>
      <c r="AY17" s="80">
        <f t="shared" ref="AY17:AY18" si="28">AZ17+BB17+BC17+BD17+BM17</f>
        <v>46919.799999999996</v>
      </c>
      <c r="AZ17" s="80">
        <f t="shared" ref="AZ17:BF17" si="29">AZ18+AZ19</f>
        <v>0</v>
      </c>
      <c r="BA17" s="80">
        <v>0</v>
      </c>
      <c r="BB17" s="80">
        <f>BB18</f>
        <v>22827.8</v>
      </c>
      <c r="BC17" s="80">
        <f t="shared" si="29"/>
        <v>23908.1</v>
      </c>
      <c r="BD17" s="80">
        <f>BD18+BD19</f>
        <v>183.9</v>
      </c>
      <c r="BE17" s="80">
        <f t="shared" si="29"/>
        <v>0</v>
      </c>
      <c r="BF17" s="79">
        <f t="shared" si="29"/>
        <v>0</v>
      </c>
      <c r="BG17" s="80">
        <f t="shared" ref="BG17:BG19" si="30">BH17+BJ17+BK17+BL17+BU17</f>
        <v>42634.099999999991</v>
      </c>
      <c r="BH17" s="80">
        <f t="shared" ref="BH17" si="31">BH18+BH19</f>
        <v>0</v>
      </c>
      <c r="BI17" s="80">
        <v>0</v>
      </c>
      <c r="BJ17" s="80">
        <f>BJ18</f>
        <v>22827.8</v>
      </c>
      <c r="BK17" s="80">
        <f t="shared" ref="BK17:BN17" si="32">BK18+BK19</f>
        <v>19613.099999999999</v>
      </c>
      <c r="BL17" s="80">
        <f t="shared" si="32"/>
        <v>193.2</v>
      </c>
      <c r="BM17" s="80">
        <f t="shared" si="32"/>
        <v>0</v>
      </c>
      <c r="BN17" s="79">
        <f t="shared" si="32"/>
        <v>0</v>
      </c>
    </row>
    <row r="18" spans="1:66" s="14" customFormat="1" ht="57" customHeight="1" x14ac:dyDescent="0.2">
      <c r="A18" s="120"/>
      <c r="B18" s="39" t="s">
        <v>10</v>
      </c>
      <c r="C18" s="39" t="s">
        <v>7</v>
      </c>
      <c r="D18" s="79">
        <f t="shared" si="24"/>
        <v>305795.3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14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34866.600000000006</v>
      </c>
      <c r="AS18" s="79">
        <v>0</v>
      </c>
      <c r="AT18" s="79">
        <f>AT27</f>
        <v>22827.8</v>
      </c>
      <c r="AU18" s="79">
        <f>AU22+AU25</f>
        <v>11868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30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20"/>
      <c r="B19" s="39" t="s">
        <v>18</v>
      </c>
      <c r="C19" s="39" t="s">
        <v>18</v>
      </c>
      <c r="D19" s="79">
        <f t="shared" si="24"/>
        <v>253963.1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33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80">
        <f>AU19+AT19+AV19+AW19+AX19</f>
        <v>41762.400000000001</v>
      </c>
      <c r="AS19" s="79">
        <v>0</v>
      </c>
      <c r="AT19" s="79">
        <f>AT26+AT28+AT30+AT33+AT23</f>
        <v>3161.4</v>
      </c>
      <c r="AU19" s="79">
        <f>AU26+AU28+AU30+AU33+AU23</f>
        <v>38601</v>
      </c>
      <c r="AV19" s="79">
        <v>0</v>
      </c>
      <c r="AW19" s="79">
        <v>0</v>
      </c>
      <c r="AX19" s="79">
        <v>0</v>
      </c>
      <c r="AY19" s="79">
        <f t="shared" ref="AY19" si="34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30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21"/>
      <c r="B20" s="39" t="s">
        <v>50</v>
      </c>
      <c r="C20" s="39" t="s">
        <v>50</v>
      </c>
      <c r="D20" s="79">
        <f t="shared" si="24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4" t="s">
        <v>37</v>
      </c>
      <c r="B21" s="39" t="s">
        <v>22</v>
      </c>
      <c r="C21" s="39"/>
      <c r="D21" s="79">
        <f t="shared" si="24"/>
        <v>157631.6</v>
      </c>
      <c r="E21" s="79">
        <f>E22+E23</f>
        <v>3476.8</v>
      </c>
      <c r="F21" s="79">
        <f t="shared" ref="F21:J21" si="35">F22+F23</f>
        <v>3772.17</v>
      </c>
      <c r="G21" s="79">
        <f t="shared" si="35"/>
        <v>13011.2</v>
      </c>
      <c r="H21" s="79">
        <f t="shared" si="35"/>
        <v>0</v>
      </c>
      <c r="I21" s="79">
        <f t="shared" si="35"/>
        <v>0</v>
      </c>
      <c r="J21" s="79">
        <f t="shared" si="35"/>
        <v>0</v>
      </c>
      <c r="K21" s="79">
        <f>L21+M21+N21+O21+P21+Q21</f>
        <v>11244.5</v>
      </c>
      <c r="L21" s="79">
        <f>L22+L23</f>
        <v>0</v>
      </c>
      <c r="M21" s="79">
        <f t="shared" ref="M21:Q21" si="36">M22+M23</f>
        <v>0</v>
      </c>
      <c r="N21" s="79">
        <f t="shared" si="36"/>
        <v>11244.5</v>
      </c>
      <c r="O21" s="79">
        <f t="shared" si="36"/>
        <v>0</v>
      </c>
      <c r="P21" s="79">
        <f>P22+P23</f>
        <v>0</v>
      </c>
      <c r="Q21" s="79">
        <f t="shared" si="36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7">T22+T23</f>
        <v>0</v>
      </c>
      <c r="U21" s="79">
        <f t="shared" si="37"/>
        <v>0</v>
      </c>
      <c r="V21" s="79">
        <f>V22+V23</f>
        <v>21139.8</v>
      </c>
      <c r="W21" s="79">
        <f t="shared" si="37"/>
        <v>50</v>
      </c>
      <c r="X21" s="79">
        <f t="shared" si="37"/>
        <v>0</v>
      </c>
      <c r="Y21" s="79">
        <f t="shared" si="37"/>
        <v>0</v>
      </c>
      <c r="Z21" s="79">
        <f t="shared" si="37"/>
        <v>0</v>
      </c>
      <c r="AA21" s="79">
        <f>AD21+AE21</f>
        <v>19102.2</v>
      </c>
      <c r="AB21" s="79">
        <f>AB22+AB23</f>
        <v>0</v>
      </c>
      <c r="AC21" s="80">
        <f t="shared" ref="AC21:AH21" si="38">AC22+AC23</f>
        <v>0</v>
      </c>
      <c r="AD21" s="80">
        <f>AD22+AD23</f>
        <v>18802.2</v>
      </c>
      <c r="AE21" s="79">
        <f t="shared" si="38"/>
        <v>300</v>
      </c>
      <c r="AF21" s="79">
        <f>AF22+AF23</f>
        <v>0</v>
      </c>
      <c r="AG21" s="79">
        <f>AG22+AG23</f>
        <v>0</v>
      </c>
      <c r="AH21" s="79">
        <f t="shared" si="38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9">AM22+AM23</f>
        <v>180</v>
      </c>
      <c r="AN21" s="79">
        <v>0</v>
      </c>
      <c r="AO21" s="79">
        <v>0</v>
      </c>
      <c r="AP21" s="79">
        <v>0</v>
      </c>
      <c r="AQ21" s="79">
        <f t="shared" si="39"/>
        <v>0</v>
      </c>
      <c r="AR21" s="79">
        <f t="shared" ref="AR21:AR28" si="40">AS21+AT21+AU21+AV21+BF21</f>
        <v>16137.199999999999</v>
      </c>
      <c r="AS21" s="79">
        <f>AS22+AS23</f>
        <v>0</v>
      </c>
      <c r="AT21" s="79">
        <f t="shared" ref="AT21:AV21" si="41">AT22+AT23</f>
        <v>0</v>
      </c>
      <c r="AU21" s="80">
        <f>AU22+AU23</f>
        <v>15966.4</v>
      </c>
      <c r="AV21" s="79">
        <f t="shared" si="41"/>
        <v>170.8</v>
      </c>
      <c r="AW21" s="79">
        <f>AW22</f>
        <v>0</v>
      </c>
      <c r="AX21" s="79">
        <f t="shared" ref="AX21" si="42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43">BB22</f>
        <v>0</v>
      </c>
      <c r="BC21" s="79">
        <f>BC22</f>
        <v>15560.4</v>
      </c>
      <c r="BD21" s="79">
        <f>BD22+BD23</f>
        <v>183.9</v>
      </c>
      <c r="BE21" s="79">
        <f t="shared" si="43"/>
        <v>0</v>
      </c>
      <c r="BF21" s="79">
        <f t="shared" si="43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44">BJ22</f>
        <v>0</v>
      </c>
      <c r="BK21" s="79">
        <f t="shared" si="44"/>
        <v>16354</v>
      </c>
      <c r="BL21" s="79">
        <f>BL22+BL23</f>
        <v>193.2</v>
      </c>
      <c r="BM21" s="79">
        <f t="shared" si="44"/>
        <v>0</v>
      </c>
      <c r="BN21" s="79">
        <f t="shared" si="44"/>
        <v>0</v>
      </c>
    </row>
    <row r="22" spans="1:66" ht="72" customHeight="1" x14ac:dyDescent="0.2">
      <c r="A22" s="124"/>
      <c r="B22" s="43" t="s">
        <v>19</v>
      </c>
      <c r="C22" s="43" t="s">
        <v>7</v>
      </c>
      <c r="D22" s="23">
        <f t="shared" si="24"/>
        <v>97763.4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5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6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0"/>
        <v>10306.299999999999</v>
      </c>
      <c r="AS22" s="23">
        <v>0</v>
      </c>
      <c r="AT22" s="23">
        <v>0</v>
      </c>
      <c r="AU22" s="100">
        <v>10135.5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6">
        <f>BH22+BK22+BL22+BN22+BT22</f>
        <v>16547.2</v>
      </c>
      <c r="BH22" s="86">
        <v>0</v>
      </c>
      <c r="BI22" s="86">
        <v>0</v>
      </c>
      <c r="BJ22" s="86">
        <v>0</v>
      </c>
      <c r="BK22" s="86">
        <v>16354</v>
      </c>
      <c r="BL22" s="86">
        <v>193.2</v>
      </c>
      <c r="BM22" s="86">
        <v>0</v>
      </c>
      <c r="BN22" s="86">
        <v>0</v>
      </c>
    </row>
    <row r="23" spans="1:66" ht="45" customHeight="1" x14ac:dyDescent="0.2">
      <c r="A23" s="124"/>
      <c r="B23" s="43" t="s">
        <v>18</v>
      </c>
      <c r="C23" s="43" t="s">
        <v>18</v>
      </c>
      <c r="D23" s="23">
        <f t="shared" si="24"/>
        <v>59868.200000000004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5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6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0"/>
        <v>5830.9</v>
      </c>
      <c r="AS23" s="23">
        <v>0</v>
      </c>
      <c r="AT23" s="23">
        <v>0</v>
      </c>
      <c r="AU23" s="100">
        <v>5830.9</v>
      </c>
      <c r="AV23" s="23">
        <v>0</v>
      </c>
      <c r="AW23" s="23">
        <v>0</v>
      </c>
      <c r="AX23" s="23">
        <v>0</v>
      </c>
      <c r="AY23" s="23">
        <f t="shared" ref="AY23:AY25" si="47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6">
        <f t="shared" ref="BG23:BG25" si="48">BH23+BK23+BL23+BN23+BT23</f>
        <v>0</v>
      </c>
      <c r="BH23" s="86">
        <v>0</v>
      </c>
      <c r="BI23" s="86">
        <v>0</v>
      </c>
      <c r="BJ23" s="86">
        <v>0</v>
      </c>
      <c r="BK23" s="86">
        <v>0</v>
      </c>
      <c r="BL23" s="86">
        <v>0</v>
      </c>
      <c r="BM23" s="86">
        <v>0</v>
      </c>
      <c r="BN23" s="86">
        <v>0</v>
      </c>
    </row>
    <row r="24" spans="1:66" ht="78.75" customHeight="1" x14ac:dyDescent="0.2">
      <c r="A24" s="47" t="s">
        <v>75</v>
      </c>
      <c r="B24" s="43" t="s">
        <v>18</v>
      </c>
      <c r="C24" s="43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5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6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0"/>
        <v>0</v>
      </c>
      <c r="AS24" s="23">
        <v>0</v>
      </c>
      <c r="AT24" s="23">
        <v>0</v>
      </c>
      <c r="AU24" s="100">
        <v>0</v>
      </c>
      <c r="AV24" s="23">
        <v>0</v>
      </c>
      <c r="AW24" s="23">
        <v>0</v>
      </c>
      <c r="AX24" s="23">
        <v>0</v>
      </c>
      <c r="AY24" s="23">
        <f t="shared" si="47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6">
        <f t="shared" si="48"/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86">
        <v>0</v>
      </c>
    </row>
    <row r="25" spans="1:66" ht="48" customHeight="1" x14ac:dyDescent="0.2">
      <c r="A25" s="124" t="s">
        <v>38</v>
      </c>
      <c r="B25" s="43" t="s">
        <v>70</v>
      </c>
      <c r="C25" s="43" t="s">
        <v>7</v>
      </c>
      <c r="D25" s="23">
        <f t="shared" si="24"/>
        <v>21725.8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6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0"/>
        <v>1732.5</v>
      </c>
      <c r="AS25" s="23">
        <v>0</v>
      </c>
      <c r="AT25" s="23">
        <v>0</v>
      </c>
      <c r="AU25" s="109">
        <v>1732.5</v>
      </c>
      <c r="AV25" s="23">
        <v>0</v>
      </c>
      <c r="AW25" s="23">
        <v>0</v>
      </c>
      <c r="AX25" s="23">
        <v>0</v>
      </c>
      <c r="AY25" s="23">
        <f t="shared" si="47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6">
        <f t="shared" si="48"/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</row>
    <row r="26" spans="1:66" ht="48" customHeight="1" x14ac:dyDescent="0.2">
      <c r="A26" s="125"/>
      <c r="B26" s="43" t="s">
        <v>18</v>
      </c>
      <c r="C26" s="43" t="s">
        <v>18</v>
      </c>
      <c r="D26" s="23">
        <f t="shared" si="24"/>
        <v>116349.1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6">
        <f t="shared" si="40"/>
        <v>27242.3</v>
      </c>
      <c r="AS26" s="23">
        <v>0</v>
      </c>
      <c r="AT26" s="23">
        <v>0</v>
      </c>
      <c r="AU26" s="109">
        <v>27242.3</v>
      </c>
      <c r="AV26" s="23">
        <v>0</v>
      </c>
      <c r="AW26" s="23">
        <v>0</v>
      </c>
      <c r="AX26" s="23">
        <v>0</v>
      </c>
      <c r="AY26" s="95">
        <f>AZ26+BB26+BC26+BD26+BE26+BF26</f>
        <v>8347.7000000000007</v>
      </c>
      <c r="AZ26" s="95">
        <v>0</v>
      </c>
      <c r="BA26" s="95">
        <v>0</v>
      </c>
      <c r="BB26" s="95">
        <v>0</v>
      </c>
      <c r="BC26" s="95">
        <v>8347.7000000000007</v>
      </c>
      <c r="BD26" s="95">
        <v>0</v>
      </c>
      <c r="BE26" s="95">
        <v>0</v>
      </c>
      <c r="BF26" s="95">
        <v>0</v>
      </c>
      <c r="BG26" s="95">
        <f>BH26+BJ26+BK26+BL26+BM26+BN26</f>
        <v>3259.1</v>
      </c>
      <c r="BH26" s="95">
        <v>0</v>
      </c>
      <c r="BI26" s="95">
        <v>0</v>
      </c>
      <c r="BJ26" s="95">
        <v>0</v>
      </c>
      <c r="BK26" s="95">
        <v>3259.1</v>
      </c>
      <c r="BL26" s="95">
        <v>0</v>
      </c>
      <c r="BM26" s="95">
        <v>0</v>
      </c>
      <c r="BN26" s="95">
        <v>0</v>
      </c>
    </row>
    <row r="27" spans="1:66" ht="96.75" customHeight="1" x14ac:dyDescent="0.2">
      <c r="A27" s="47" t="s">
        <v>57</v>
      </c>
      <c r="B27" s="43" t="s">
        <v>19</v>
      </c>
      <c r="C27" s="43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5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0"/>
        <v>22827.8</v>
      </c>
      <c r="AS27" s="23">
        <v>0</v>
      </c>
      <c r="AT27" s="23">
        <v>22827.8</v>
      </c>
      <c r="AU27" s="100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6">
        <f>BJ27</f>
        <v>22827.8</v>
      </c>
      <c r="BH27" s="86">
        <v>0</v>
      </c>
      <c r="BI27" s="86">
        <v>0</v>
      </c>
      <c r="BJ27" s="86">
        <v>22827.8</v>
      </c>
      <c r="BK27" s="86">
        <v>0</v>
      </c>
      <c r="BL27" s="86">
        <v>0</v>
      </c>
      <c r="BM27" s="86">
        <v>0</v>
      </c>
      <c r="BN27" s="86">
        <v>0</v>
      </c>
    </row>
    <row r="28" spans="1:66" x14ac:dyDescent="0.2">
      <c r="A28" s="124" t="s">
        <v>76</v>
      </c>
      <c r="B28" s="112" t="s">
        <v>19</v>
      </c>
      <c r="C28" s="112" t="s">
        <v>18</v>
      </c>
      <c r="D28" s="113">
        <f t="shared" si="24"/>
        <v>6670.5</v>
      </c>
      <c r="E28" s="23"/>
      <c r="F28" s="23"/>
      <c r="G28" s="23"/>
      <c r="H28" s="23"/>
      <c r="I28" s="23"/>
      <c r="J28" s="23"/>
      <c r="K28" s="113">
        <f>N28</f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3">
        <v>0</v>
      </c>
      <c r="R28" s="113">
        <f>S29+T29+U28+V28+W29+Y28+Z29</f>
        <v>0</v>
      </c>
      <c r="S28" s="113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/>
      <c r="AA28" s="113">
        <f>AC28+AD28+AF28</f>
        <v>3122.3</v>
      </c>
      <c r="AB28" s="113">
        <v>0</v>
      </c>
      <c r="AC28" s="122">
        <v>2244.4</v>
      </c>
      <c r="AD28" s="122">
        <v>877.9</v>
      </c>
      <c r="AE28" s="113">
        <v>0</v>
      </c>
      <c r="AF28" s="113">
        <v>0</v>
      </c>
      <c r="AG28" s="113">
        <v>0</v>
      </c>
      <c r="AH28" s="113">
        <v>0</v>
      </c>
      <c r="AI28" s="113">
        <f>AJ28+AK28+AL28+AM28+AQ28+AN28</f>
        <v>0</v>
      </c>
      <c r="AJ28" s="113">
        <v>0</v>
      </c>
      <c r="AK28" s="113">
        <v>0</v>
      </c>
      <c r="AL28" s="113">
        <v>0</v>
      </c>
      <c r="AM28" s="113">
        <v>0</v>
      </c>
      <c r="AN28" s="113">
        <v>0</v>
      </c>
      <c r="AO28" s="113">
        <v>0</v>
      </c>
      <c r="AP28" s="113">
        <v>0</v>
      </c>
      <c r="AQ28" s="113">
        <v>0</v>
      </c>
      <c r="AR28" s="113">
        <f t="shared" si="40"/>
        <v>3548.2000000000003</v>
      </c>
      <c r="AS28" s="113">
        <v>0</v>
      </c>
      <c r="AT28" s="113">
        <v>3161.4</v>
      </c>
      <c r="AU28" s="113">
        <v>386.8</v>
      </c>
      <c r="AV28" s="113">
        <v>0</v>
      </c>
      <c r="AW28" s="113">
        <v>0</v>
      </c>
      <c r="AX28" s="113">
        <v>0</v>
      </c>
      <c r="AY28" s="113">
        <f>AZ28+BC28+BD28+BF28+BL29</f>
        <v>0</v>
      </c>
      <c r="AZ28" s="113">
        <v>0</v>
      </c>
      <c r="BA28" s="115">
        <v>0</v>
      </c>
      <c r="BB28" s="113">
        <v>0</v>
      </c>
      <c r="BC28" s="113">
        <v>0</v>
      </c>
      <c r="BD28" s="113">
        <v>0</v>
      </c>
      <c r="BE28" s="113">
        <v>0</v>
      </c>
      <c r="BF28" s="113">
        <v>0</v>
      </c>
      <c r="BG28" s="113">
        <f>BH28+BK28+BL28+BN28+BT29</f>
        <v>0</v>
      </c>
      <c r="BH28" s="113">
        <v>0</v>
      </c>
      <c r="BI28" s="115">
        <v>0</v>
      </c>
      <c r="BJ28" s="113">
        <v>0</v>
      </c>
      <c r="BK28" s="113">
        <v>0</v>
      </c>
      <c r="BL28" s="113">
        <v>0</v>
      </c>
      <c r="BM28" s="113">
        <v>0</v>
      </c>
      <c r="BN28" s="113">
        <v>0</v>
      </c>
    </row>
    <row r="29" spans="1:66" ht="68.25" customHeight="1" x14ac:dyDescent="0.2">
      <c r="A29" s="124"/>
      <c r="B29" s="114"/>
      <c r="C29" s="114"/>
      <c r="D29" s="114">
        <f t="shared" ref="D29" si="49">K29+R29+AA29+AI29+AR29+AY29</f>
        <v>0</v>
      </c>
      <c r="E29" s="23"/>
      <c r="F29" s="23"/>
      <c r="G29" s="23"/>
      <c r="H29" s="23"/>
      <c r="I29" s="23"/>
      <c r="J29" s="23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23"/>
      <c r="AD29" s="123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6"/>
      <c r="BB29" s="114"/>
      <c r="BC29" s="114"/>
      <c r="BD29" s="114"/>
      <c r="BE29" s="114"/>
      <c r="BF29" s="114"/>
      <c r="BG29" s="114"/>
      <c r="BH29" s="114"/>
      <c r="BI29" s="116"/>
      <c r="BJ29" s="114"/>
      <c r="BK29" s="114"/>
      <c r="BL29" s="114"/>
      <c r="BM29" s="114"/>
      <c r="BN29" s="114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9707.4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0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39" t="s">
        <v>55</v>
      </c>
      <c r="B33" s="43" t="s">
        <v>18</v>
      </c>
      <c r="C33" s="43" t="s">
        <v>18</v>
      </c>
      <c r="D33" s="50">
        <f t="shared" ref="D33:D42" si="50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27"/>
      <c r="B34" s="43" t="s">
        <v>19</v>
      </c>
      <c r="C34" s="43" t="s">
        <v>7</v>
      </c>
      <c r="D34" s="50">
        <f t="shared" si="50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26" t="s">
        <v>80</v>
      </c>
      <c r="B35" s="43" t="s">
        <v>50</v>
      </c>
      <c r="C35" s="43" t="s">
        <v>50</v>
      </c>
      <c r="D35" s="50">
        <f t="shared" si="50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27"/>
      <c r="B36" s="43" t="s">
        <v>7</v>
      </c>
      <c r="C36" s="43" t="s">
        <v>7</v>
      </c>
      <c r="D36" s="50">
        <f t="shared" si="50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37" t="s">
        <v>41</v>
      </c>
      <c r="B37" s="39"/>
      <c r="C37" s="39" t="s">
        <v>6</v>
      </c>
      <c r="D37" s="79">
        <f>K37+R37+AA37+AI37+AR37+AY37+BG37</f>
        <v>786278.2</v>
      </c>
      <c r="E37" s="79" t="e">
        <f t="shared" ref="E37:G37" si="51">SUM(E38)</f>
        <v>#REF!</v>
      </c>
      <c r="F37" s="79" t="e">
        <f t="shared" si="51"/>
        <v>#REF!</v>
      </c>
      <c r="G37" s="79" t="e">
        <f t="shared" si="51"/>
        <v>#REF!</v>
      </c>
      <c r="H37" s="79" t="e">
        <f t="shared" ref="H37" si="52">SUM(H38)</f>
        <v>#REF!</v>
      </c>
      <c r="I37" s="79" t="e">
        <f t="shared" ref="I37" si="53">SUM(I38)</f>
        <v>#REF!</v>
      </c>
      <c r="J37" s="79" t="e">
        <f t="shared" ref="J37" si="54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5">SUM(O38)</f>
        <v>100</v>
      </c>
      <c r="P37" s="79">
        <f t="shared" ref="P37" si="56">SUM(P38)</f>
        <v>0</v>
      </c>
      <c r="Q37" s="79">
        <f t="shared" ref="Q37" si="57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8">SUM(AE38:AE39)</f>
        <v>2920.7</v>
      </c>
      <c r="AF37" s="80">
        <f t="shared" si="58"/>
        <v>17.3</v>
      </c>
      <c r="AG37" s="79">
        <f t="shared" si="58"/>
        <v>0</v>
      </c>
      <c r="AH37" s="79">
        <f t="shared" si="58"/>
        <v>0</v>
      </c>
      <c r="AI37" s="79">
        <f>AJ37+AK37+AL37+AM37+AQ37+AN37</f>
        <v>110550.1</v>
      </c>
      <c r="AJ37" s="79">
        <f t="shared" ref="AJ37:AQ37" si="59">SUM(AJ38:AJ39)</f>
        <v>1342.9</v>
      </c>
      <c r="AK37" s="79">
        <f t="shared" si="59"/>
        <v>82315</v>
      </c>
      <c r="AL37" s="79">
        <f>SUM(AL38:AL39)+AL40</f>
        <v>25480.6</v>
      </c>
      <c r="AM37" s="79">
        <f t="shared" si="59"/>
        <v>1394.3</v>
      </c>
      <c r="AN37" s="79">
        <f>SUM(AN38:AN39)</f>
        <v>17.3</v>
      </c>
      <c r="AO37" s="79">
        <f t="shared" si="59"/>
        <v>0</v>
      </c>
      <c r="AP37" s="79">
        <f t="shared" si="59"/>
        <v>0</v>
      </c>
      <c r="AQ37" s="79">
        <f t="shared" si="59"/>
        <v>0</v>
      </c>
      <c r="AR37" s="79">
        <f>AS37+AT37+AU37+AV37+BF37+AW37+AX37</f>
        <v>175372.99999999997</v>
      </c>
      <c r="AS37" s="79">
        <f t="shared" ref="AS37" si="60">SUM(AS38:AS39)</f>
        <v>0</v>
      </c>
      <c r="AT37" s="79">
        <f>AT38+AT39+AT40</f>
        <v>123199.09999999999</v>
      </c>
      <c r="AU37" s="79">
        <f>AU38+AU39+AU40</f>
        <v>52071.6</v>
      </c>
      <c r="AV37" s="79">
        <f t="shared" ref="AV37:AX37" si="61">AV38+AV39+AV40</f>
        <v>85</v>
      </c>
      <c r="AW37" s="79">
        <f t="shared" si="61"/>
        <v>17.3</v>
      </c>
      <c r="AX37" s="79">
        <f t="shared" si="61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62">BB38+BB39+BB40</f>
        <v>1087.2</v>
      </c>
      <c r="BC37" s="79">
        <f t="shared" si="62"/>
        <v>34.6</v>
      </c>
      <c r="BD37" s="79">
        <f t="shared" si="62"/>
        <v>0</v>
      </c>
      <c r="BE37" s="79">
        <f t="shared" si="62"/>
        <v>0</v>
      </c>
      <c r="BF37" s="79">
        <f t="shared" si="62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63">BJ38+BJ39+BJ40</f>
        <v>1490</v>
      </c>
      <c r="BK37" s="79">
        <f t="shared" si="63"/>
        <v>42.6</v>
      </c>
      <c r="BL37" s="79">
        <f t="shared" si="63"/>
        <v>0</v>
      </c>
      <c r="BM37" s="79">
        <f t="shared" si="63"/>
        <v>0</v>
      </c>
      <c r="BN37" s="79">
        <f t="shared" si="63"/>
        <v>0</v>
      </c>
    </row>
    <row r="38" spans="1:66" s="9" customFormat="1" ht="53.25" customHeight="1" x14ac:dyDescent="0.2">
      <c r="A38" s="137"/>
      <c r="B38" s="39" t="s">
        <v>7</v>
      </c>
      <c r="C38" s="39" t="s">
        <v>7</v>
      </c>
      <c r="D38" s="79">
        <f t="shared" si="50"/>
        <v>287422.7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64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65">O41+O47+O48+O49</f>
        <v>100</v>
      </c>
      <c r="P38" s="79">
        <f t="shared" si="65"/>
        <v>0</v>
      </c>
      <c r="Q38" s="79">
        <f t="shared" si="65"/>
        <v>0</v>
      </c>
      <c r="R38" s="79">
        <f t="shared" si="33"/>
        <v>112416.90000000001</v>
      </c>
      <c r="S38" s="79">
        <f t="shared" ref="S38:Z38" si="66">S41+S47+S48+S49</f>
        <v>77906.3</v>
      </c>
      <c r="T38" s="79">
        <f t="shared" si="66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6"/>
        <v>0</v>
      </c>
      <c r="Y38" s="79">
        <f>Y48</f>
        <v>17.3</v>
      </c>
      <c r="Z38" s="79">
        <f t="shared" si="66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7">AF41+AF47+AF48+AF49</f>
        <v>17.3</v>
      </c>
      <c r="AG38" s="79">
        <f t="shared" si="67"/>
        <v>0</v>
      </c>
      <c r="AH38" s="79">
        <f t="shared" si="67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36115.800000000003</v>
      </c>
      <c r="AS38" s="79">
        <v>0</v>
      </c>
      <c r="AT38" s="79">
        <f>AT48+AT46</f>
        <v>20819.5</v>
      </c>
      <c r="AU38" s="79">
        <f>AU41+AU46+AU47+AU48+AU50+AU51+AU52</f>
        <v>15194</v>
      </c>
      <c r="AV38" s="79">
        <f>AV51</f>
        <v>85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8"/>
      <c r="B39" s="39" t="s">
        <v>11</v>
      </c>
      <c r="C39" s="39" t="s">
        <v>11</v>
      </c>
      <c r="D39" s="79">
        <f>K39+R39+AA39+AI39+AR39+AY39+BG39</f>
        <v>490142.1999999999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6" si="68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9">O42</f>
        <v>0</v>
      </c>
      <c r="P39" s="79">
        <f t="shared" si="69"/>
        <v>0</v>
      </c>
      <c r="Q39" s="79">
        <f t="shared" si="69"/>
        <v>0</v>
      </c>
      <c r="R39" s="79">
        <f t="shared" si="33"/>
        <v>143591.09999999998</v>
      </c>
      <c r="S39" s="79">
        <f t="shared" ref="S39:Z39" si="70">S42</f>
        <v>135392.79999999999</v>
      </c>
      <c r="T39" s="79">
        <f t="shared" si="70"/>
        <v>0</v>
      </c>
      <c r="U39" s="79">
        <f>U42+U53</f>
        <v>6390.9000000000005</v>
      </c>
      <c r="V39" s="79">
        <f>V42+V45+V53</f>
        <v>1807.3999999999999</v>
      </c>
      <c r="W39" s="79">
        <f t="shared" si="70"/>
        <v>0</v>
      </c>
      <c r="X39" s="79">
        <f t="shared" si="70"/>
        <v>0</v>
      </c>
      <c r="Y39" s="79">
        <f t="shared" si="70"/>
        <v>0</v>
      </c>
      <c r="Z39" s="79">
        <f t="shared" si="70"/>
        <v>0</v>
      </c>
      <c r="AA39" s="79">
        <f t="shared" si="45"/>
        <v>58887.1</v>
      </c>
      <c r="AB39" s="79">
        <f t="shared" ref="AB39:AH39" si="71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71"/>
        <v>0</v>
      </c>
      <c r="AF39" s="79">
        <f t="shared" si="71"/>
        <v>0</v>
      </c>
      <c r="AG39" s="79">
        <f t="shared" si="71"/>
        <v>0</v>
      </c>
      <c r="AH39" s="79">
        <f t="shared" si="71"/>
        <v>0</v>
      </c>
      <c r="AI39" s="79">
        <f>AJ39+AK39+AL39+AM39+AQ39</f>
        <v>106474.90000000001</v>
      </c>
      <c r="AJ39" s="79">
        <f t="shared" ref="AJ39:AQ39" si="72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72"/>
        <v>0</v>
      </c>
      <c r="AN39" s="79">
        <f t="shared" si="72"/>
        <v>0</v>
      </c>
      <c r="AO39" s="79">
        <f t="shared" si="72"/>
        <v>0</v>
      </c>
      <c r="AP39" s="79">
        <f t="shared" si="72"/>
        <v>0</v>
      </c>
      <c r="AQ39" s="79">
        <f t="shared" si="72"/>
        <v>0</v>
      </c>
      <c r="AR39" s="79">
        <f>AS39+AT39+AU39+AV39+BF39</f>
        <v>137368.19999999998</v>
      </c>
      <c r="AS39" s="79">
        <f t="shared" ref="AS39:AX39" si="73">AS42</f>
        <v>0</v>
      </c>
      <c r="AT39" s="79">
        <f>AT49+AT45+AT53</f>
        <v>102379.59999999999</v>
      </c>
      <c r="AU39" s="79">
        <f>AU45+AU49+AU53</f>
        <v>34988.6</v>
      </c>
      <c r="AV39" s="79">
        <f t="shared" si="73"/>
        <v>0</v>
      </c>
      <c r="AW39" s="79">
        <f t="shared" si="73"/>
        <v>0</v>
      </c>
      <c r="AX39" s="79">
        <f t="shared" si="73"/>
        <v>0</v>
      </c>
      <c r="AY39" s="79">
        <f>AZ39+BA39+BB39+BC39+BD39+BE39+BF39</f>
        <v>3456.7999999999997</v>
      </c>
      <c r="AZ39" s="79">
        <f t="shared" ref="AZ39:BF39" si="74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74"/>
        <v>0</v>
      </c>
      <c r="BE39" s="79">
        <f t="shared" si="74"/>
        <v>0</v>
      </c>
      <c r="BF39" s="79">
        <f t="shared" si="74"/>
        <v>0</v>
      </c>
      <c r="BG39" s="79">
        <f>BH39+BI39+BJ39+BK39+BL39+BM39+BN39</f>
        <v>4267.6000000000004</v>
      </c>
      <c r="BH39" s="79">
        <f t="shared" ref="BH39" si="75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6">BL42</f>
        <v>0</v>
      </c>
      <c r="BM39" s="79">
        <f t="shared" si="76"/>
        <v>0</v>
      </c>
      <c r="BN39" s="79">
        <f t="shared" si="76"/>
        <v>0</v>
      </c>
    </row>
    <row r="40" spans="1:66" s="9" customFormat="1" ht="69" customHeight="1" x14ac:dyDescent="0.2">
      <c r="A40" s="138"/>
      <c r="B40" s="39" t="s">
        <v>18</v>
      </c>
      <c r="C40" s="39" t="s">
        <v>18</v>
      </c>
      <c r="D40" s="79">
        <f t="shared" si="50"/>
        <v>8713.2999999999993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f>AS40+AT40+AU40+AV40+BF40</f>
        <v>1889</v>
      </c>
      <c r="AS40" s="79">
        <v>0</v>
      </c>
      <c r="AT40" s="79">
        <f>AT44</f>
        <v>0</v>
      </c>
      <c r="AU40" s="79">
        <f>AU44</f>
        <v>1889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4" t="s">
        <v>74</v>
      </c>
      <c r="B41" s="43" t="s">
        <v>11</v>
      </c>
      <c r="C41" s="43" t="s">
        <v>7</v>
      </c>
      <c r="D41" s="23">
        <f t="shared" si="50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0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6">
        <f>BJ41</f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</row>
    <row r="42" spans="1:66" x14ac:dyDescent="0.2">
      <c r="A42" s="125"/>
      <c r="B42" s="112" t="s">
        <v>11</v>
      </c>
      <c r="C42" s="112" t="s">
        <v>11</v>
      </c>
      <c r="D42" s="113">
        <f t="shared" si="50"/>
        <v>192393.39999999997</v>
      </c>
      <c r="E42" s="23"/>
      <c r="F42" s="23"/>
      <c r="G42" s="23"/>
      <c r="H42" s="56"/>
      <c r="I42" s="56"/>
      <c r="J42" s="56"/>
      <c r="K42" s="113">
        <f>M42+N42+L42</f>
        <v>20816.099999999999</v>
      </c>
      <c r="L42" s="113">
        <v>19280.599999999999</v>
      </c>
      <c r="M42" s="113">
        <v>865.3</v>
      </c>
      <c r="N42" s="113">
        <v>670.2</v>
      </c>
      <c r="O42" s="129">
        <v>0</v>
      </c>
      <c r="P42" s="129">
        <v>0</v>
      </c>
      <c r="Q42" s="129">
        <v>0</v>
      </c>
      <c r="R42" s="113">
        <f>S42+U42+V42</f>
        <v>142723.69999999998</v>
      </c>
      <c r="S42" s="113">
        <v>135392.79999999999</v>
      </c>
      <c r="T42" s="113">
        <v>0</v>
      </c>
      <c r="U42" s="113">
        <v>5567.6</v>
      </c>
      <c r="V42" s="113">
        <v>1763.3</v>
      </c>
      <c r="W42" s="113">
        <v>0</v>
      </c>
      <c r="X42" s="113">
        <v>0</v>
      </c>
      <c r="Y42" s="113">
        <v>0</v>
      </c>
      <c r="Z42" s="113">
        <v>0</v>
      </c>
      <c r="AA42" s="113">
        <f>AD42+AC42+AB42</f>
        <v>27896.3</v>
      </c>
      <c r="AB42" s="113">
        <v>24168.3</v>
      </c>
      <c r="AC42" s="122">
        <v>1017.6</v>
      </c>
      <c r="AD42" s="122">
        <v>2710.4</v>
      </c>
      <c r="AE42" s="113">
        <v>0</v>
      </c>
      <c r="AF42" s="113">
        <v>0</v>
      </c>
      <c r="AG42" s="113">
        <v>0</v>
      </c>
      <c r="AH42" s="113">
        <v>0</v>
      </c>
      <c r="AI42" s="113">
        <f>AJ42+AK42+AL42</f>
        <v>957.3</v>
      </c>
      <c r="AJ42" s="113">
        <v>0</v>
      </c>
      <c r="AK42" s="113">
        <v>0</v>
      </c>
      <c r="AL42" s="113">
        <v>957.3</v>
      </c>
      <c r="AM42" s="113">
        <v>0</v>
      </c>
      <c r="AN42" s="113">
        <v>0</v>
      </c>
      <c r="AO42" s="113">
        <v>0</v>
      </c>
      <c r="AP42" s="113">
        <v>0</v>
      </c>
      <c r="AQ42" s="113">
        <v>0</v>
      </c>
      <c r="AR42" s="113">
        <f>AT42</f>
        <v>0</v>
      </c>
      <c r="AS42" s="113">
        <v>0</v>
      </c>
      <c r="AT42" s="113">
        <v>0</v>
      </c>
      <c r="AU42" s="113">
        <v>0</v>
      </c>
      <c r="AV42" s="113">
        <v>0</v>
      </c>
      <c r="AW42" s="113">
        <v>0</v>
      </c>
      <c r="AX42" s="113">
        <v>0</v>
      </c>
      <c r="AY42" s="113">
        <f>BB42</f>
        <v>0</v>
      </c>
      <c r="AZ42" s="113">
        <v>0</v>
      </c>
      <c r="BA42" s="115">
        <v>0</v>
      </c>
      <c r="BB42" s="113">
        <v>0</v>
      </c>
      <c r="BC42" s="113">
        <v>0</v>
      </c>
      <c r="BD42" s="113">
        <v>0</v>
      </c>
      <c r="BE42" s="113">
        <v>0</v>
      </c>
      <c r="BF42" s="113">
        <v>0</v>
      </c>
      <c r="BG42" s="113">
        <f>BJ42</f>
        <v>0</v>
      </c>
      <c r="BH42" s="113">
        <v>0</v>
      </c>
      <c r="BI42" s="115">
        <v>0</v>
      </c>
      <c r="BJ42" s="113">
        <v>0</v>
      </c>
      <c r="BK42" s="113">
        <v>0</v>
      </c>
      <c r="BL42" s="113">
        <v>0</v>
      </c>
      <c r="BM42" s="113">
        <v>0</v>
      </c>
      <c r="BN42" s="113">
        <v>0</v>
      </c>
    </row>
    <row r="43" spans="1:66" ht="53.25" customHeight="1" x14ac:dyDescent="0.2">
      <c r="A43" s="125"/>
      <c r="B43" s="114"/>
      <c r="C43" s="114"/>
      <c r="D43" s="114">
        <f t="shared" ref="D43" si="77">K43+R43+AA43+AI43+AR43+AY43</f>
        <v>0</v>
      </c>
      <c r="E43" s="23"/>
      <c r="F43" s="23"/>
      <c r="G43" s="23"/>
      <c r="H43" s="56"/>
      <c r="I43" s="56"/>
      <c r="J43" s="56"/>
      <c r="K43" s="114"/>
      <c r="L43" s="114"/>
      <c r="M43" s="114"/>
      <c r="N43" s="114"/>
      <c r="O43" s="130"/>
      <c r="P43" s="130"/>
      <c r="Q43" s="130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23"/>
      <c r="AD43" s="123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16"/>
      <c r="BB43" s="114"/>
      <c r="BC43" s="114"/>
      <c r="BD43" s="114"/>
      <c r="BE43" s="114"/>
      <c r="BF43" s="114"/>
      <c r="BG43" s="114"/>
      <c r="BH43" s="114"/>
      <c r="BI43" s="116"/>
      <c r="BJ43" s="114"/>
      <c r="BK43" s="114"/>
      <c r="BL43" s="114"/>
      <c r="BM43" s="114"/>
      <c r="BN43" s="114"/>
    </row>
    <row r="44" spans="1:66" ht="75.75" customHeight="1" x14ac:dyDescent="0.2">
      <c r="A44" s="131" t="s">
        <v>73</v>
      </c>
      <c r="B44" s="43" t="s">
        <v>18</v>
      </c>
      <c r="C44" s="49" t="s">
        <v>18</v>
      </c>
      <c r="D44" s="50">
        <f t="shared" ref="D44:D49" si="78">K44+R44+AA44+AI44+AR44+AY44+BG44</f>
        <v>11940.500000000002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f>AT44+AU44</f>
        <v>1889</v>
      </c>
      <c r="AS44" s="50">
        <v>0</v>
      </c>
      <c r="AT44" s="50">
        <v>0</v>
      </c>
      <c r="AU44" s="50">
        <v>1889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32"/>
      <c r="B45" s="43" t="s">
        <v>11</v>
      </c>
      <c r="C45" s="49" t="s">
        <v>11</v>
      </c>
      <c r="D45" s="50">
        <f t="shared" si="78"/>
        <v>217550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135865</v>
      </c>
      <c r="AS45" s="50">
        <v>0</v>
      </c>
      <c r="AT45" s="50">
        <v>100941.8</v>
      </c>
      <c r="AU45" s="51">
        <v>34923.199999999997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33"/>
      <c r="B46" s="87" t="s">
        <v>7</v>
      </c>
      <c r="C46" s="87" t="s">
        <v>7</v>
      </c>
      <c r="D46" s="50">
        <f t="shared" si="78"/>
        <v>35684.199999999997</v>
      </c>
      <c r="E46" s="86"/>
      <c r="F46" s="86"/>
      <c r="G46" s="86"/>
      <c r="H46" s="89"/>
      <c r="I46" s="89"/>
      <c r="J46" s="89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35684.199999999997</v>
      </c>
      <c r="AS46" s="50"/>
      <c r="AT46" s="50">
        <v>20490.2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8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8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4" si="79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4" si="80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81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0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6">
        <f>BH47+BK47+BL47+BN47+BT47</f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</row>
    <row r="48" spans="1:66" ht="78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0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6">
        <f>BH48+BK48+BL48+BN48+BT48</f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8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0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6">
        <f>BI49+BJ49+BK49+BL49+BM49+BN49</f>
        <v>4267.6000000000004</v>
      </c>
      <c r="BI49" s="86">
        <v>2735</v>
      </c>
      <c r="BJ49" s="86">
        <v>1490</v>
      </c>
      <c r="BK49" s="86">
        <v>42.6</v>
      </c>
      <c r="BL49" s="86">
        <v>0</v>
      </c>
      <c r="BM49" s="86">
        <v>0</v>
      </c>
      <c r="BN49" s="86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2" si="82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0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</row>
    <row r="51" spans="1:67" ht="66" customHeight="1" x14ac:dyDescent="0.2">
      <c r="A51" s="47" t="s">
        <v>72</v>
      </c>
      <c r="B51" s="43" t="s">
        <v>54</v>
      </c>
      <c r="C51" s="43" t="s">
        <v>7</v>
      </c>
      <c r="D51" s="23">
        <f t="shared" si="82"/>
        <v>4372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85</v>
      </c>
      <c r="AS51" s="23">
        <v>0</v>
      </c>
      <c r="AT51" s="23">
        <v>0</v>
      </c>
      <c r="AU51" s="100">
        <v>0</v>
      </c>
      <c r="AV51" s="23">
        <v>85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</row>
    <row r="52" spans="1:67" ht="70.5" customHeight="1" x14ac:dyDescent="0.2">
      <c r="A52" s="124" t="s">
        <v>42</v>
      </c>
      <c r="B52" s="43" t="s">
        <v>11</v>
      </c>
      <c r="C52" s="43" t="s">
        <v>7</v>
      </c>
      <c r="D52" s="23">
        <f t="shared" si="82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0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</row>
    <row r="53" spans="1:67" ht="76.5" customHeight="1" x14ac:dyDescent="0.2">
      <c r="A53" s="125"/>
      <c r="B53" s="43" t="s">
        <v>11</v>
      </c>
      <c r="C53" s="43" t="s">
        <v>11</v>
      </c>
      <c r="D53" s="23">
        <f t="shared" si="82"/>
        <v>72231.599999999991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1260.4000000000001</v>
      </c>
      <c r="AS53" s="23">
        <v>0</v>
      </c>
      <c r="AT53" s="23">
        <v>1197.4000000000001</v>
      </c>
      <c r="AU53" s="100">
        <v>63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</row>
    <row r="54" spans="1:67" s="5" customFormat="1" ht="38.25" x14ac:dyDescent="0.2">
      <c r="A54" s="119" t="s">
        <v>31</v>
      </c>
      <c r="B54" s="39"/>
      <c r="C54" s="39" t="s">
        <v>6</v>
      </c>
      <c r="D54" s="79">
        <f t="shared" ref="D54:D71" si="83">K54+R54+AA54+AI54+AR54+AY54+BG54</f>
        <v>528271.39999999991</v>
      </c>
      <c r="E54" s="79">
        <f t="shared" ref="E54:J54" si="84">SUM(E57:E62)</f>
        <v>0</v>
      </c>
      <c r="F54" s="79">
        <f t="shared" si="84"/>
        <v>59064.11</v>
      </c>
      <c r="G54" s="79">
        <f t="shared" si="84"/>
        <v>2681.6</v>
      </c>
      <c r="H54" s="79">
        <f t="shared" si="84"/>
        <v>261.42900000000003</v>
      </c>
      <c r="I54" s="79">
        <f t="shared" si="84"/>
        <v>76.899999999999991</v>
      </c>
      <c r="J54" s="79">
        <f t="shared" si="84"/>
        <v>6.3</v>
      </c>
      <c r="K54" s="79">
        <f>L54+M54+N54+O54+P54+Q54</f>
        <v>69656.899999999994</v>
      </c>
      <c r="L54" s="79">
        <f t="shared" ref="L54:M54" si="85">L57+L58+L59+L61+L62</f>
        <v>0</v>
      </c>
      <c r="M54" s="79">
        <f t="shared" si="85"/>
        <v>17644.2</v>
      </c>
      <c r="N54" s="79">
        <f>N57+N58+N59+N61+N62</f>
        <v>21487.600000000002</v>
      </c>
      <c r="O54" s="79">
        <f>O57+O58+O59+O61+O62</f>
        <v>30292.2</v>
      </c>
      <c r="P54" s="79">
        <f>SUM(P57:P62)</f>
        <v>65.900000000000006</v>
      </c>
      <c r="Q54" s="79">
        <f>SUM(Q57:Q62)</f>
        <v>167</v>
      </c>
      <c r="R54" s="79">
        <f>S54+T54+U54+V54+W54+Y54+Z54</f>
        <v>82971.199999999997</v>
      </c>
      <c r="S54" s="79">
        <f t="shared" ref="S54:Z54" si="86">S57+S58+S59+S61+S62</f>
        <v>0</v>
      </c>
      <c r="T54" s="79">
        <f t="shared" si="86"/>
        <v>0</v>
      </c>
      <c r="U54" s="79">
        <f t="shared" si="86"/>
        <v>19068</v>
      </c>
      <c r="V54" s="79">
        <f>V57+V58+V59+V61+V62</f>
        <v>23246.799999999999</v>
      </c>
      <c r="W54" s="79">
        <f>W57+W58+W59+W61+W62</f>
        <v>40412.300000000003</v>
      </c>
      <c r="X54" s="79">
        <f t="shared" si="86"/>
        <v>0</v>
      </c>
      <c r="Y54" s="79">
        <f t="shared" si="86"/>
        <v>81.2</v>
      </c>
      <c r="Z54" s="79">
        <f t="shared" si="86"/>
        <v>162.9</v>
      </c>
      <c r="AA54" s="79">
        <f>AB54+AC54+AD54+AE54+AF54+AH54</f>
        <v>136123.99999999997</v>
      </c>
      <c r="AB54" s="79">
        <f t="shared" ref="AB54" si="87">AB57+AB58+AB59+AB61+AB62</f>
        <v>0</v>
      </c>
      <c r="AC54" s="80">
        <f t="shared" ref="AC54:AH54" si="88">AC55+AC56</f>
        <v>109232.7</v>
      </c>
      <c r="AD54" s="80">
        <f>AD55+AD56</f>
        <v>22798.6</v>
      </c>
      <c r="AE54" s="79">
        <f t="shared" si="88"/>
        <v>3812.9</v>
      </c>
      <c r="AF54" s="79">
        <f t="shared" si="88"/>
        <v>97.9</v>
      </c>
      <c r="AG54" s="79">
        <f t="shared" si="88"/>
        <v>0</v>
      </c>
      <c r="AH54" s="79">
        <f t="shared" si="88"/>
        <v>181.9</v>
      </c>
      <c r="AI54" s="79">
        <f>AJ54+AK54+AL54+AM54+AN54+AQ54</f>
        <v>51812.100000000006</v>
      </c>
      <c r="AJ54" s="79">
        <f t="shared" ref="AJ54:AQ54" si="89">AJ57+AJ58+AJ59+AJ61+AJ62</f>
        <v>0</v>
      </c>
      <c r="AK54" s="79">
        <f>AK57+AK58+AK59+AK61+AK62+AK67</f>
        <v>19266.400000000001</v>
      </c>
      <c r="AL54" s="79">
        <f>AL57+AL58+AL59+AL61+AL62+AL66</f>
        <v>26364.899999999998</v>
      </c>
      <c r="AM54" s="79">
        <f t="shared" si="89"/>
        <v>5891</v>
      </c>
      <c r="AN54" s="79">
        <f t="shared" si="89"/>
        <v>97.9</v>
      </c>
      <c r="AO54" s="79">
        <f t="shared" si="89"/>
        <v>0</v>
      </c>
      <c r="AP54" s="79">
        <f t="shared" si="89"/>
        <v>0</v>
      </c>
      <c r="AQ54" s="79">
        <f t="shared" si="89"/>
        <v>191.9</v>
      </c>
      <c r="AR54" s="79">
        <f>AS54+AT54+AU54+AV54+AW54+AX54</f>
        <v>86060.099999999977</v>
      </c>
      <c r="AS54" s="79">
        <f t="shared" ref="AS54:AX54" si="90">AS57+AS58+AS59+AS61+AS62</f>
        <v>0</v>
      </c>
      <c r="AT54" s="79">
        <f>AT57+AT58+AT59+AT61+AT62+AT67</f>
        <v>43316.3</v>
      </c>
      <c r="AU54" s="79">
        <f>AU57+AU58+AU59+AU61+AU62+AU66+AU67+AU60</f>
        <v>38645.599999999999</v>
      </c>
      <c r="AV54" s="79">
        <f t="shared" si="90"/>
        <v>3930.9</v>
      </c>
      <c r="AW54" s="79">
        <f t="shared" si="90"/>
        <v>6.9</v>
      </c>
      <c r="AX54" s="79">
        <f t="shared" si="90"/>
        <v>160.4</v>
      </c>
      <c r="AY54" s="79">
        <f>AY57+AY58+AY59+AY61+AY62</f>
        <v>50047.5</v>
      </c>
      <c r="AZ54" s="79">
        <f t="shared" ref="AZ54:BF54" si="91">AZ57+AZ58+AZ59+AZ61+AZ62</f>
        <v>0</v>
      </c>
      <c r="BA54" s="79">
        <v>0</v>
      </c>
      <c r="BB54" s="79">
        <f>BB57+BB58+BB59+BB61+BB62</f>
        <v>17967.3</v>
      </c>
      <c r="BC54" s="79">
        <f t="shared" si="91"/>
        <v>27776.400000000001</v>
      </c>
      <c r="BD54" s="79">
        <f t="shared" si="91"/>
        <v>4095</v>
      </c>
      <c r="BE54" s="79">
        <f t="shared" si="91"/>
        <v>6.9</v>
      </c>
      <c r="BF54" s="79">
        <f t="shared" si="91"/>
        <v>201.9</v>
      </c>
      <c r="BG54" s="79">
        <f>BG57+BG58+BG59+BG61+BG62</f>
        <v>51599.600000000006</v>
      </c>
      <c r="BH54" s="79">
        <f t="shared" ref="BH54" si="92">BH57+BH58+BH59+BH61+BH62</f>
        <v>0</v>
      </c>
      <c r="BI54" s="79">
        <v>0</v>
      </c>
      <c r="BJ54" s="79">
        <f>BJ57+BJ58+BJ59+BJ61+BJ62</f>
        <v>17945.5</v>
      </c>
      <c r="BK54" s="79">
        <f t="shared" ref="BK54:BN54" si="93">BK57+BK58+BK59+BK61+BK62</f>
        <v>29152.400000000001</v>
      </c>
      <c r="BL54" s="79">
        <f t="shared" si="93"/>
        <v>4292.8999999999996</v>
      </c>
      <c r="BM54" s="79">
        <f t="shared" si="93"/>
        <v>6.9</v>
      </c>
      <c r="BN54" s="79">
        <f t="shared" si="93"/>
        <v>201.9</v>
      </c>
      <c r="BO54" s="93"/>
    </row>
    <row r="55" spans="1:67" s="5" customFormat="1" ht="91.5" customHeight="1" x14ac:dyDescent="0.2">
      <c r="A55" s="128"/>
      <c r="B55" s="39" t="s">
        <v>56</v>
      </c>
      <c r="C55" s="39" t="s">
        <v>7</v>
      </c>
      <c r="D55" s="79">
        <f t="shared" si="83"/>
        <v>527606.79999999993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L57+L58+L59+L61+L62+L63+L64</f>
        <v>0</v>
      </c>
      <c r="M55" s="79">
        <f>M57+M58+M59+M61+M62+M63+M64</f>
        <v>17644.2</v>
      </c>
      <c r="N55" s="79">
        <f t="shared" ref="N55:Q55" si="94">N57+N58+N59+N61+N62+N63+N64</f>
        <v>21487.600000000002</v>
      </c>
      <c r="O55" s="79">
        <f t="shared" si="94"/>
        <v>30292.2</v>
      </c>
      <c r="P55" s="79">
        <f t="shared" si="94"/>
        <v>65.900000000000006</v>
      </c>
      <c r="Q55" s="79">
        <f t="shared" si="94"/>
        <v>167</v>
      </c>
      <c r="R55" s="79">
        <f>S55+T55+U55+V55+W55+X55+Y55+Z55</f>
        <v>82971.199999999997</v>
      </c>
      <c r="S55" s="79">
        <f t="shared" ref="S55:Z55" si="95">S57+S58+S59+S61+S62+S63+S64</f>
        <v>0</v>
      </c>
      <c r="T55" s="79">
        <f t="shared" si="95"/>
        <v>0</v>
      </c>
      <c r="U55" s="79">
        <f t="shared" si="95"/>
        <v>19068</v>
      </c>
      <c r="V55" s="79">
        <f t="shared" si="95"/>
        <v>23246.799999999999</v>
      </c>
      <c r="W55" s="79">
        <f t="shared" si="95"/>
        <v>40412.300000000003</v>
      </c>
      <c r="X55" s="79">
        <f t="shared" si="95"/>
        <v>0</v>
      </c>
      <c r="Y55" s="79">
        <f t="shared" si="95"/>
        <v>81.2</v>
      </c>
      <c r="Z55" s="79">
        <f t="shared" si="95"/>
        <v>162.9</v>
      </c>
      <c r="AA55" s="79">
        <f>AB55+AC55+AD55+AE55+AF55+AG55+AH55</f>
        <v>135519.4</v>
      </c>
      <c r="AB55" s="79">
        <f t="shared" ref="AB55:AH55" si="96">AB57+AB58+AB59+AB61+AB62+AB63+AB64</f>
        <v>0</v>
      </c>
      <c r="AC55" s="79">
        <f t="shared" si="96"/>
        <v>109232.7</v>
      </c>
      <c r="AD55" s="79">
        <f>AD57+AD58+AD59+AD61+AD62+AD63+AD64</f>
        <v>22194</v>
      </c>
      <c r="AE55" s="79">
        <f>AE58+AE61</f>
        <v>3812.9</v>
      </c>
      <c r="AF55" s="79">
        <f t="shared" si="96"/>
        <v>97.9</v>
      </c>
      <c r="AG55" s="79">
        <f t="shared" si="96"/>
        <v>0</v>
      </c>
      <c r="AH55" s="79">
        <f t="shared" si="96"/>
        <v>181.9</v>
      </c>
      <c r="AI55" s="79">
        <f>AJ55+AK55+AL55+AM55+AN55+AO55+AP55+AQ55</f>
        <v>51812.100000000006</v>
      </c>
      <c r="AJ55" s="79">
        <f t="shared" ref="AJ55:AQ55" si="97">AJ57+AJ58+AJ59+AJ61+AJ62+AJ63+AJ64</f>
        <v>0</v>
      </c>
      <c r="AK55" s="79">
        <f>AK57+AK58+AK59+AK61+AK62+AK63+AK64+AK67</f>
        <v>19266.400000000001</v>
      </c>
      <c r="AL55" s="79">
        <f>AL57+AL58+AL59+AL61+AL62+AL63+AL64+AL66</f>
        <v>26364.899999999998</v>
      </c>
      <c r="AM55" s="79">
        <f t="shared" si="97"/>
        <v>5891</v>
      </c>
      <c r="AN55" s="79">
        <f t="shared" si="97"/>
        <v>97.9</v>
      </c>
      <c r="AO55" s="79">
        <f t="shared" si="97"/>
        <v>0</v>
      </c>
      <c r="AP55" s="79">
        <f t="shared" si="97"/>
        <v>0</v>
      </c>
      <c r="AQ55" s="79">
        <f t="shared" si="97"/>
        <v>191.9</v>
      </c>
      <c r="AR55" s="79">
        <f>AS55+AT55+AU55+AV55+AW55+AX55</f>
        <v>86000.099999999977</v>
      </c>
      <c r="AS55" s="79">
        <f t="shared" ref="AS55:AX55" si="98">AS57+AS58+AS59+AS61+AS62+AS63+AS64</f>
        <v>0</v>
      </c>
      <c r="AT55" s="79">
        <f>AT57+AT58+AT59+AT61+AT62+AT63+AT64+AT67</f>
        <v>43316.3</v>
      </c>
      <c r="AU55" s="79">
        <f>AU57+AU58+AU59+AU61+AU62+AU63+AU64+AU66+AU67</f>
        <v>38585.599999999999</v>
      </c>
      <c r="AV55" s="79">
        <f t="shared" si="98"/>
        <v>3930.9</v>
      </c>
      <c r="AW55" s="79">
        <f t="shared" si="98"/>
        <v>6.9</v>
      </c>
      <c r="AX55" s="79">
        <f t="shared" si="98"/>
        <v>160.4</v>
      </c>
      <c r="AY55" s="79">
        <f>AY57+AY58+AY59+AY61+AY62+AY63+AY64</f>
        <v>50047.5</v>
      </c>
      <c r="AZ55" s="79">
        <f t="shared" ref="AZ55:BF55" si="99">AZ57+AZ58+AZ59+AZ61+AZ62+AZ63+AZ64</f>
        <v>0</v>
      </c>
      <c r="BA55" s="79">
        <v>0</v>
      </c>
      <c r="BB55" s="79">
        <f>BB57+BB58+BB59+BB61+BB62+BB63+BB64</f>
        <v>17967.3</v>
      </c>
      <c r="BC55" s="79">
        <f t="shared" si="99"/>
        <v>27776.400000000001</v>
      </c>
      <c r="BD55" s="79">
        <f>BD57+BD58+BD59+BD61+BD62+BD63+BD64</f>
        <v>4095</v>
      </c>
      <c r="BE55" s="79">
        <f t="shared" si="99"/>
        <v>6.9</v>
      </c>
      <c r="BF55" s="79">
        <f t="shared" si="99"/>
        <v>201.9</v>
      </c>
      <c r="BG55" s="79">
        <f>BG57+BG58+BG59+BG61+BG62+BG63+BG64</f>
        <v>51599.600000000006</v>
      </c>
      <c r="BH55" s="79">
        <f t="shared" ref="BH55" si="100">BH57+BH58+BH59+BH61+BH62+BH63+BH64</f>
        <v>0</v>
      </c>
      <c r="BI55" s="79">
        <v>0</v>
      </c>
      <c r="BJ55" s="79">
        <f>BJ57+BJ58+BJ59+BJ61+BJ62+BJ63+BJ64</f>
        <v>17945.5</v>
      </c>
      <c r="BK55" s="79">
        <f t="shared" ref="BK55:BN55" si="101">BK57+BK58+BK59+BK61+BK62+BK63+BK64</f>
        <v>29152.400000000001</v>
      </c>
      <c r="BL55" s="79">
        <f t="shared" si="101"/>
        <v>4292.8999999999996</v>
      </c>
      <c r="BM55" s="79">
        <f t="shared" si="101"/>
        <v>6.9</v>
      </c>
      <c r="BN55" s="79">
        <f t="shared" si="101"/>
        <v>201.9</v>
      </c>
    </row>
    <row r="56" spans="1:67" s="5" customFormat="1" ht="54" customHeight="1" x14ac:dyDescent="0.2">
      <c r="A56" s="121"/>
      <c r="B56" s="39" t="s">
        <v>18</v>
      </c>
      <c r="C56" s="39" t="s">
        <v>18</v>
      </c>
      <c r="D56" s="79">
        <f t="shared" si="83"/>
        <v>664.6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L65</f>
        <v>0</v>
      </c>
      <c r="M56" s="79">
        <f t="shared" ref="M56:Q56" si="102">M65</f>
        <v>0</v>
      </c>
      <c r="N56" s="79">
        <f t="shared" si="102"/>
        <v>0</v>
      </c>
      <c r="O56" s="79">
        <f t="shared" si="102"/>
        <v>0</v>
      </c>
      <c r="P56" s="79">
        <f t="shared" si="102"/>
        <v>0</v>
      </c>
      <c r="Q56" s="79">
        <f t="shared" si="102"/>
        <v>0</v>
      </c>
      <c r="R56" s="79">
        <f>S56+T56+U56+V56+W56+X56+Y56+Z56</f>
        <v>0</v>
      </c>
      <c r="S56" s="79">
        <f t="shared" ref="S56:Z56" si="103">S65</f>
        <v>0</v>
      </c>
      <c r="T56" s="79">
        <f t="shared" si="103"/>
        <v>0</v>
      </c>
      <c r="U56" s="79">
        <f t="shared" si="103"/>
        <v>0</v>
      </c>
      <c r="V56" s="79">
        <f t="shared" si="103"/>
        <v>0</v>
      </c>
      <c r="W56" s="79">
        <f t="shared" si="103"/>
        <v>0</v>
      </c>
      <c r="X56" s="79">
        <f t="shared" si="103"/>
        <v>0</v>
      </c>
      <c r="Y56" s="79">
        <f t="shared" si="103"/>
        <v>0</v>
      </c>
      <c r="Z56" s="79">
        <f t="shared" si="103"/>
        <v>0</v>
      </c>
      <c r="AA56" s="79">
        <f>AB56+AC56+AD56+AE56+AF56+AG56+AH56</f>
        <v>604.6</v>
      </c>
      <c r="AB56" s="79">
        <f>AB65</f>
        <v>0</v>
      </c>
      <c r="AC56" s="79">
        <f t="shared" ref="AC56:AH56" si="104">AC65</f>
        <v>0</v>
      </c>
      <c r="AD56" s="79">
        <f t="shared" si="104"/>
        <v>604.6</v>
      </c>
      <c r="AE56" s="79">
        <f t="shared" si="104"/>
        <v>0</v>
      </c>
      <c r="AF56" s="79">
        <f t="shared" si="104"/>
        <v>0</v>
      </c>
      <c r="AG56" s="79">
        <f t="shared" si="104"/>
        <v>0</v>
      </c>
      <c r="AH56" s="79">
        <f t="shared" si="104"/>
        <v>0</v>
      </c>
      <c r="AI56" s="79">
        <f>AJ56+AK56+AL56+AM56+AN56+AO56+AP56+AQ56</f>
        <v>0</v>
      </c>
      <c r="AJ56" s="79">
        <f t="shared" ref="AJ56:AQ56" si="105">AJ65</f>
        <v>0</v>
      </c>
      <c r="AK56" s="79">
        <f t="shared" si="105"/>
        <v>0</v>
      </c>
      <c r="AL56" s="79">
        <f t="shared" si="105"/>
        <v>0</v>
      </c>
      <c r="AM56" s="79">
        <f t="shared" si="105"/>
        <v>0</v>
      </c>
      <c r="AN56" s="79">
        <f t="shared" si="105"/>
        <v>0</v>
      </c>
      <c r="AO56" s="79">
        <f t="shared" si="105"/>
        <v>0</v>
      </c>
      <c r="AP56" s="79">
        <f t="shared" si="105"/>
        <v>0</v>
      </c>
      <c r="AQ56" s="79">
        <f t="shared" si="105"/>
        <v>0</v>
      </c>
      <c r="AR56" s="79">
        <f>AS56+AT56+AU56+AV56+AW56+AX56</f>
        <v>60</v>
      </c>
      <c r="AS56" s="79">
        <f t="shared" ref="AS56:AX56" si="106">AS65</f>
        <v>0</v>
      </c>
      <c r="AT56" s="79">
        <f t="shared" si="106"/>
        <v>0</v>
      </c>
      <c r="AU56" s="79">
        <f>AU60</f>
        <v>60</v>
      </c>
      <c r="AV56" s="79">
        <f t="shared" si="106"/>
        <v>0</v>
      </c>
      <c r="AW56" s="79">
        <f t="shared" si="106"/>
        <v>0</v>
      </c>
      <c r="AX56" s="79">
        <f t="shared" si="106"/>
        <v>0</v>
      </c>
      <c r="AY56" s="79">
        <f>AZ56+BB56+BC56+BD56+BE56+BF56</f>
        <v>0</v>
      </c>
      <c r="AZ56" s="79">
        <f t="shared" ref="AZ56:BF56" si="107">AZ65</f>
        <v>0</v>
      </c>
      <c r="BA56" s="79">
        <v>0</v>
      </c>
      <c r="BB56" s="79">
        <f t="shared" si="107"/>
        <v>0</v>
      </c>
      <c r="BC56" s="79">
        <f t="shared" si="107"/>
        <v>0</v>
      </c>
      <c r="BD56" s="79">
        <f t="shared" si="107"/>
        <v>0</v>
      </c>
      <c r="BE56" s="79">
        <f t="shared" si="107"/>
        <v>0</v>
      </c>
      <c r="BF56" s="79">
        <f t="shared" si="107"/>
        <v>0</v>
      </c>
      <c r="BG56" s="79">
        <f>BH56+BJ56+BK56+BL56+BM56+BN56</f>
        <v>0</v>
      </c>
      <c r="BH56" s="79">
        <f t="shared" ref="BH56" si="108">BH65</f>
        <v>0</v>
      </c>
      <c r="BI56" s="79">
        <v>0</v>
      </c>
      <c r="BJ56" s="79">
        <f t="shared" ref="BJ56:BN56" si="109">BJ65</f>
        <v>0</v>
      </c>
      <c r="BK56" s="79">
        <f t="shared" si="109"/>
        <v>0</v>
      </c>
      <c r="BL56" s="79">
        <f t="shared" si="109"/>
        <v>0</v>
      </c>
      <c r="BM56" s="79">
        <f t="shared" si="109"/>
        <v>0</v>
      </c>
      <c r="BN56" s="79">
        <f t="shared" si="109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83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8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9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0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0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6">
        <f>BJ57+BK57</f>
        <v>7894.6</v>
      </c>
      <c r="BH57" s="86">
        <v>0</v>
      </c>
      <c r="BI57" s="86">
        <v>0</v>
      </c>
      <c r="BJ57" s="86">
        <v>1204</v>
      </c>
      <c r="BK57" s="86">
        <v>6690.6</v>
      </c>
      <c r="BL57" s="86">
        <v>0</v>
      </c>
      <c r="BM57" s="86">
        <v>0</v>
      </c>
      <c r="BN57" s="86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83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8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9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13628.7</v>
      </c>
      <c r="AU58" s="100">
        <v>13380.2</v>
      </c>
      <c r="AV58" s="91">
        <v>3604.8</v>
      </c>
      <c r="AW58" s="91">
        <v>6.9</v>
      </c>
      <c r="AX58" s="91">
        <v>160.4</v>
      </c>
      <c r="AY58" s="91">
        <f>AZ58+BB58+BC58+BD58+BE58+BF58</f>
        <v>31601.9</v>
      </c>
      <c r="AZ58" s="91">
        <v>0</v>
      </c>
      <c r="BA58" s="91">
        <v>0</v>
      </c>
      <c r="BB58" s="91">
        <v>13628.8</v>
      </c>
      <c r="BC58" s="91">
        <v>13969.3</v>
      </c>
      <c r="BD58" s="91">
        <v>3795</v>
      </c>
      <c r="BE58" s="91">
        <v>6.9</v>
      </c>
      <c r="BF58" s="91">
        <v>201.9</v>
      </c>
      <c r="BG58" s="91">
        <f>BH58+BJ58+BK58+BL58+BM58+BN58</f>
        <v>32861.4</v>
      </c>
      <c r="BH58" s="91">
        <v>0</v>
      </c>
      <c r="BI58" s="91">
        <v>0</v>
      </c>
      <c r="BJ58" s="91">
        <v>13628.8</v>
      </c>
      <c r="BK58" s="91">
        <v>15030.9</v>
      </c>
      <c r="BL58" s="91">
        <v>3992.9</v>
      </c>
      <c r="BM58" s="91">
        <v>6.9</v>
      </c>
      <c r="BN58" s="91">
        <v>201.9</v>
      </c>
    </row>
    <row r="59" spans="1:67" s="3" customFormat="1" ht="99" customHeight="1" x14ac:dyDescent="0.2">
      <c r="A59" s="110" t="s">
        <v>45</v>
      </c>
      <c r="B59" s="43" t="s">
        <v>56</v>
      </c>
      <c r="C59" s="43" t="s">
        <v>7</v>
      </c>
      <c r="D59" s="23">
        <f t="shared" si="83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8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9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0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0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6">
        <f>BH59+BK59+BL59+BN59+BT59</f>
        <v>5000</v>
      </c>
      <c r="BH59" s="86">
        <v>0</v>
      </c>
      <c r="BI59" s="86">
        <v>0</v>
      </c>
      <c r="BJ59" s="86">
        <v>0</v>
      </c>
      <c r="BK59" s="86">
        <v>5000</v>
      </c>
      <c r="BL59" s="86">
        <v>0</v>
      </c>
      <c r="BM59" s="86">
        <v>0</v>
      </c>
      <c r="BN59" s="86">
        <v>0</v>
      </c>
    </row>
    <row r="60" spans="1:67" s="3" customFormat="1" ht="99" customHeight="1" x14ac:dyDescent="0.2">
      <c r="A60" s="111"/>
      <c r="B60" s="106" t="s">
        <v>18</v>
      </c>
      <c r="C60" s="106" t="s">
        <v>18</v>
      </c>
      <c r="D60" s="107">
        <f>K60+R60+AA60+AI60+AY60+BG60+AR60</f>
        <v>60</v>
      </c>
      <c r="E60" s="107"/>
      <c r="F60" s="107"/>
      <c r="G60" s="107"/>
      <c r="H60" s="107"/>
      <c r="I60" s="107"/>
      <c r="J60" s="107"/>
      <c r="K60" s="107">
        <v>0</v>
      </c>
      <c r="L60" s="107"/>
      <c r="M60" s="107"/>
      <c r="N60" s="107"/>
      <c r="O60" s="107"/>
      <c r="P60" s="107"/>
      <c r="Q60" s="107"/>
      <c r="R60" s="107">
        <v>0</v>
      </c>
      <c r="S60" s="107"/>
      <c r="T60" s="107"/>
      <c r="U60" s="107"/>
      <c r="V60" s="107"/>
      <c r="W60" s="107"/>
      <c r="X60" s="107"/>
      <c r="Y60" s="107"/>
      <c r="Z60" s="107"/>
      <c r="AA60" s="107">
        <v>0</v>
      </c>
      <c r="AB60" s="107"/>
      <c r="AC60" s="108"/>
      <c r="AD60" s="108"/>
      <c r="AE60" s="107"/>
      <c r="AF60" s="107"/>
      <c r="AG60" s="107"/>
      <c r="AH60" s="107"/>
      <c r="AI60" s="107">
        <f>AJ60+AK60+AL60+AM60+AN60+AQ60</f>
        <v>0</v>
      </c>
      <c r="AJ60" s="107">
        <v>0</v>
      </c>
      <c r="AK60" s="107">
        <v>0</v>
      </c>
      <c r="AL60" s="107">
        <v>0</v>
      </c>
      <c r="AM60" s="107">
        <v>0</v>
      </c>
      <c r="AN60" s="107">
        <v>0</v>
      </c>
      <c r="AO60" s="107"/>
      <c r="AP60" s="107"/>
      <c r="AQ60" s="107">
        <v>0</v>
      </c>
      <c r="AR60" s="107">
        <f>AT60+AU60+AV60+AW60+AX60</f>
        <v>60</v>
      </c>
      <c r="AS60" s="107"/>
      <c r="AT60" s="107">
        <v>0</v>
      </c>
      <c r="AU60" s="107">
        <v>60</v>
      </c>
      <c r="AV60" s="107">
        <v>0</v>
      </c>
      <c r="AW60" s="107">
        <v>0</v>
      </c>
      <c r="AX60" s="107">
        <v>0</v>
      </c>
      <c r="AY60" s="107">
        <f>BA60+BB60+BC60+BD60+BE60+BF60</f>
        <v>0</v>
      </c>
      <c r="AZ60" s="107"/>
      <c r="BA60" s="107">
        <v>0</v>
      </c>
      <c r="BB60" s="107">
        <v>0</v>
      </c>
      <c r="BC60" s="107">
        <v>0</v>
      </c>
      <c r="BD60" s="107">
        <v>0</v>
      </c>
      <c r="BE60" s="107">
        <v>0</v>
      </c>
      <c r="BF60" s="107">
        <v>0</v>
      </c>
      <c r="BG60" s="107">
        <f>BI60+BJ60+BK60+BL60+BM60+BN60</f>
        <v>0</v>
      </c>
      <c r="BH60" s="107"/>
      <c r="BI60" s="107">
        <v>0</v>
      </c>
      <c r="BJ60" s="107">
        <v>0</v>
      </c>
      <c r="BK60" s="107">
        <v>0</v>
      </c>
      <c r="BL60" s="107">
        <v>0</v>
      </c>
      <c r="BM60" s="107">
        <v>0</v>
      </c>
      <c r="BN60" s="107"/>
    </row>
    <row r="61" spans="1:67" ht="103.5" customHeight="1" x14ac:dyDescent="0.2">
      <c r="A61" s="85" t="s">
        <v>46</v>
      </c>
      <c r="B61" s="43" t="s">
        <v>56</v>
      </c>
      <c r="C61" s="43" t="s">
        <v>7</v>
      </c>
      <c r="D61" s="23">
        <f t="shared" si="83"/>
        <v>17496.099999999999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68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79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0"/>
        <v>1272.4000000000001</v>
      </c>
      <c r="AB61" s="23">
        <v>0</v>
      </c>
      <c r="AC61" s="45">
        <v>0</v>
      </c>
      <c r="AD61" s="45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23">
        <f>AS61+AT61+AU61+AV61+BF61</f>
        <v>3515.1</v>
      </c>
      <c r="AS61" s="23">
        <v>0</v>
      </c>
      <c r="AT61" s="23">
        <v>1022</v>
      </c>
      <c r="AU61" s="99">
        <v>2167</v>
      </c>
      <c r="AV61" s="23">
        <v>326.10000000000002</v>
      </c>
      <c r="AW61" s="23">
        <v>0</v>
      </c>
      <c r="AX61" s="2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6">
        <f>BH61+BJ61+BK61+BL61+BM61+BN61</f>
        <v>3230.3</v>
      </c>
      <c r="BH61" s="86">
        <v>0</v>
      </c>
      <c r="BI61" s="86">
        <v>0</v>
      </c>
      <c r="BJ61" s="86">
        <v>915.1</v>
      </c>
      <c r="BK61" s="86">
        <v>2015.2</v>
      </c>
      <c r="BL61" s="86">
        <v>300</v>
      </c>
      <c r="BM61" s="86">
        <v>0</v>
      </c>
      <c r="BN61" s="86">
        <v>0</v>
      </c>
    </row>
    <row r="62" spans="1:67" s="3" customFormat="1" ht="129.75" customHeight="1" x14ac:dyDescent="0.2">
      <c r="A62" s="85" t="s">
        <v>47</v>
      </c>
      <c r="B62" s="43" t="s">
        <v>56</v>
      </c>
      <c r="C62" s="43" t="s">
        <v>7</v>
      </c>
      <c r="D62" s="23">
        <f t="shared" si="83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68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79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0"/>
        <v>3302.3</v>
      </c>
      <c r="AB62" s="23">
        <v>0</v>
      </c>
      <c r="AC62" s="45">
        <v>3002.3</v>
      </c>
      <c r="AD62" s="45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23">
        <f>AS62+AT62+AU62+AV62+BF62</f>
        <v>2349.7999999999997</v>
      </c>
      <c r="AS62" s="23">
        <v>0</v>
      </c>
      <c r="AT62" s="23">
        <v>2180.1</v>
      </c>
      <c r="AU62" s="100">
        <v>169.7</v>
      </c>
      <c r="AV62" s="23">
        <v>0</v>
      </c>
      <c r="AW62" s="23">
        <v>0</v>
      </c>
      <c r="AX62" s="2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6">
        <f>BH62+BJ62+BK62+BL62+BM62+BN62</f>
        <v>2613.2999999999997</v>
      </c>
      <c r="BH62" s="86">
        <v>0</v>
      </c>
      <c r="BI62" s="86">
        <v>0</v>
      </c>
      <c r="BJ62" s="86">
        <v>2197.6</v>
      </c>
      <c r="BK62" s="86">
        <v>415.7</v>
      </c>
      <c r="BL62" s="86">
        <v>0</v>
      </c>
      <c r="BM62" s="86">
        <v>0</v>
      </c>
      <c r="BN62" s="86">
        <v>0</v>
      </c>
    </row>
    <row r="63" spans="1:67" s="3" customFormat="1" ht="76.5" x14ac:dyDescent="0.2">
      <c r="A63" s="85" t="s">
        <v>58</v>
      </c>
      <c r="B63" s="43" t="s">
        <v>56</v>
      </c>
      <c r="C63" s="43" t="s">
        <v>7</v>
      </c>
      <c r="D63" s="23">
        <f t="shared" si="83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5"/>
      <c r="AD63" s="45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0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6">
        <v>0</v>
      </c>
      <c r="BH63" s="86"/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</row>
    <row r="64" spans="1:67" s="3" customFormat="1" ht="99" customHeight="1" x14ac:dyDescent="0.2">
      <c r="A64" s="85" t="s">
        <v>61</v>
      </c>
      <c r="B64" s="43" t="s">
        <v>56</v>
      </c>
      <c r="C64" s="43" t="s">
        <v>7</v>
      </c>
      <c r="D64" s="23">
        <f t="shared" si="83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5">
        <v>90675</v>
      </c>
      <c r="AD64" s="45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0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6">
        <v>0</v>
      </c>
      <c r="BH64" s="86"/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</row>
    <row r="65" spans="1:67" s="3" customFormat="1" ht="65.25" customHeight="1" x14ac:dyDescent="0.2">
      <c r="A65" s="85" t="s">
        <v>59</v>
      </c>
      <c r="B65" s="43" t="s">
        <v>18</v>
      </c>
      <c r="C65" s="43" t="s">
        <v>18</v>
      </c>
      <c r="D65" s="23">
        <f t="shared" si="83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5"/>
      <c r="AD65" s="45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23">
        <v>0</v>
      </c>
      <c r="AS65" s="23"/>
      <c r="AT65" s="23">
        <v>0</v>
      </c>
      <c r="AU65" s="100">
        <v>0</v>
      </c>
      <c r="AV65" s="23">
        <v>0</v>
      </c>
      <c r="AW65" s="23">
        <v>0</v>
      </c>
      <c r="AX65" s="2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6">
        <v>0</v>
      </c>
      <c r="BH65" s="86"/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</row>
    <row r="66" spans="1:67" s="3" customFormat="1" ht="87" customHeight="1" x14ac:dyDescent="0.2">
      <c r="A66" s="85" t="s">
        <v>67</v>
      </c>
      <c r="B66" s="72" t="s">
        <v>56</v>
      </c>
      <c r="C66" s="72" t="s">
        <v>7</v>
      </c>
      <c r="D66" s="71">
        <f t="shared" si="83"/>
        <v>2380</v>
      </c>
      <c r="E66" s="71"/>
      <c r="F66" s="71"/>
      <c r="G66" s="71"/>
      <c r="H66" s="71"/>
      <c r="I66" s="71"/>
      <c r="J66" s="71"/>
      <c r="K66" s="71">
        <v>0</v>
      </c>
      <c r="L66" s="71"/>
      <c r="M66" s="71"/>
      <c r="N66" s="71"/>
      <c r="O66" s="71"/>
      <c r="P66" s="71"/>
      <c r="Q66" s="71"/>
      <c r="R66" s="71">
        <v>0</v>
      </c>
      <c r="S66" s="71"/>
      <c r="T66" s="71"/>
      <c r="U66" s="71"/>
      <c r="V66" s="71"/>
      <c r="W66" s="71"/>
      <c r="X66" s="71"/>
      <c r="Y66" s="71"/>
      <c r="Z66" s="71"/>
      <c r="AA66" s="71">
        <v>0</v>
      </c>
      <c r="AB66" s="71"/>
      <c r="AC66" s="73"/>
      <c r="AD66" s="73"/>
      <c r="AE66" s="71"/>
      <c r="AF66" s="71"/>
      <c r="AG66" s="71"/>
      <c r="AH66" s="71"/>
      <c r="AI66" s="71">
        <f>AL66</f>
        <v>1180</v>
      </c>
      <c r="AJ66" s="71">
        <v>0</v>
      </c>
      <c r="AK66" s="71">
        <v>0</v>
      </c>
      <c r="AL66" s="71">
        <v>1180</v>
      </c>
      <c r="AM66" s="71">
        <v>0</v>
      </c>
      <c r="AN66" s="71">
        <v>0</v>
      </c>
      <c r="AO66" s="71"/>
      <c r="AP66" s="71"/>
      <c r="AQ66" s="71">
        <v>0</v>
      </c>
      <c r="AR66" s="71">
        <f>AT66+AU66+AV66+AW66+AX66</f>
        <v>1200</v>
      </c>
      <c r="AS66" s="71"/>
      <c r="AT66" s="71">
        <v>0</v>
      </c>
      <c r="AU66" s="100">
        <v>1200</v>
      </c>
      <c r="AV66" s="71">
        <v>0</v>
      </c>
      <c r="AW66" s="71">
        <v>0</v>
      </c>
      <c r="AX66" s="71">
        <v>0</v>
      </c>
      <c r="AY66" s="71">
        <v>0</v>
      </c>
      <c r="AZ66" s="71"/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86">
        <v>0</v>
      </c>
      <c r="BH66" s="86"/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</row>
    <row r="67" spans="1:67" s="3" customFormat="1" ht="87" customHeight="1" x14ac:dyDescent="0.2">
      <c r="A67" s="85" t="s">
        <v>69</v>
      </c>
      <c r="B67" s="75" t="s">
        <v>56</v>
      </c>
      <c r="C67" s="75" t="s">
        <v>7</v>
      </c>
      <c r="D67" s="74">
        <f t="shared" si="83"/>
        <v>24245.4</v>
      </c>
      <c r="E67" s="74"/>
      <c r="F67" s="74"/>
      <c r="G67" s="74"/>
      <c r="H67" s="74"/>
      <c r="I67" s="74"/>
      <c r="J67" s="74"/>
      <c r="K67" s="74">
        <v>0</v>
      </c>
      <c r="L67" s="74"/>
      <c r="M67" s="74"/>
      <c r="N67" s="74"/>
      <c r="O67" s="74"/>
      <c r="P67" s="74"/>
      <c r="Q67" s="74"/>
      <c r="R67" s="74">
        <v>0</v>
      </c>
      <c r="S67" s="74"/>
      <c r="T67" s="74"/>
      <c r="U67" s="74"/>
      <c r="V67" s="74"/>
      <c r="W67" s="74"/>
      <c r="X67" s="74"/>
      <c r="Y67" s="74"/>
      <c r="Z67" s="74"/>
      <c r="AA67" s="74">
        <v>0</v>
      </c>
      <c r="AB67" s="74"/>
      <c r="AC67" s="77"/>
      <c r="AD67" s="77"/>
      <c r="AE67" s="74"/>
      <c r="AF67" s="74"/>
      <c r="AG67" s="74"/>
      <c r="AH67" s="74"/>
      <c r="AI67" s="74">
        <f>AK67</f>
        <v>0</v>
      </c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/>
      <c r="AP67" s="74"/>
      <c r="AQ67" s="74">
        <v>0</v>
      </c>
      <c r="AR67" s="74">
        <f>AT67+AU67+AV67+AW67+AX67</f>
        <v>24245.4</v>
      </c>
      <c r="AS67" s="74"/>
      <c r="AT67" s="74">
        <v>24210</v>
      </c>
      <c r="AU67" s="100">
        <v>35.4</v>
      </c>
      <c r="AV67" s="74">
        <v>0</v>
      </c>
      <c r="AW67" s="74">
        <v>0</v>
      </c>
      <c r="AX67" s="74">
        <v>0</v>
      </c>
      <c r="AY67" s="74">
        <f>BA67+BB67+BC67+BD67+BE67+BF67</f>
        <v>0</v>
      </c>
      <c r="AZ67" s="74"/>
      <c r="BA67" s="74">
        <v>0</v>
      </c>
      <c r="BB67" s="74">
        <v>0</v>
      </c>
      <c r="BC67" s="74">
        <v>0</v>
      </c>
      <c r="BD67" s="74">
        <v>0</v>
      </c>
      <c r="BE67" s="74">
        <v>0</v>
      </c>
      <c r="BF67" s="74">
        <v>0</v>
      </c>
      <c r="BG67" s="86">
        <f>BI67+BJ67+BK67+BL67+BM67+BN67</f>
        <v>0</v>
      </c>
      <c r="BH67" s="86"/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</row>
    <row r="68" spans="1:67" s="7" customFormat="1" ht="76.5" x14ac:dyDescent="0.2">
      <c r="A68" s="98" t="s">
        <v>32</v>
      </c>
      <c r="B68" s="43" t="s">
        <v>20</v>
      </c>
      <c r="C68" s="43" t="s">
        <v>6</v>
      </c>
      <c r="D68" s="23">
        <f t="shared" si="83"/>
        <v>0</v>
      </c>
      <c r="E68" s="23">
        <v>0</v>
      </c>
      <c r="F68" s="23">
        <v>0</v>
      </c>
      <c r="G68" s="23">
        <v>0</v>
      </c>
      <c r="H68" s="23"/>
      <c r="I68" s="23"/>
      <c r="J68" s="23"/>
      <c r="K68" s="23">
        <f t="shared" si="68"/>
        <v>0</v>
      </c>
      <c r="L68" s="23">
        <v>0</v>
      </c>
      <c r="M68" s="23">
        <v>0</v>
      </c>
      <c r="N68" s="23">
        <v>0</v>
      </c>
      <c r="O68" s="23"/>
      <c r="P68" s="23"/>
      <c r="Q68" s="23"/>
      <c r="R68" s="23">
        <f t="shared" si="79"/>
        <v>0</v>
      </c>
      <c r="S68" s="23">
        <v>0</v>
      </c>
      <c r="T68" s="23">
        <v>0</v>
      </c>
      <c r="U68" s="23">
        <v>0</v>
      </c>
      <c r="V68" s="23">
        <v>0</v>
      </c>
      <c r="W68" s="23"/>
      <c r="X68" s="23"/>
      <c r="Y68" s="23"/>
      <c r="Z68" s="23"/>
      <c r="AA68" s="23">
        <f t="shared" si="80"/>
        <v>0</v>
      </c>
      <c r="AB68" s="23">
        <v>0</v>
      </c>
      <c r="AC68" s="45">
        <v>0</v>
      </c>
      <c r="AD68" s="45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f t="shared" ref="AI68:AI73" si="110">AJ68+AK68+AL68+AM68+AQ68</f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/>
      <c r="AP68" s="23"/>
      <c r="AQ68" s="23">
        <v>0</v>
      </c>
      <c r="AR68" s="23">
        <f>AS68+AT68+AU68+AV68+BF68</f>
        <v>0</v>
      </c>
      <c r="AS68" s="23">
        <v>0</v>
      </c>
      <c r="AT68" s="23">
        <v>0</v>
      </c>
      <c r="AU68" s="100">
        <v>0</v>
      </c>
      <c r="AV68" s="23">
        <v>0</v>
      </c>
      <c r="AW68" s="23">
        <v>0</v>
      </c>
      <c r="AX68" s="23">
        <v>0</v>
      </c>
      <c r="AY68" s="23">
        <f t="shared" ref="AY68" si="111">AZ68+BC68+BD68+BF68+BL68</f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86">
        <f t="shared" ref="BG68" si="112">BH68+BK68+BL68+BN68+BT68</f>
        <v>0</v>
      </c>
      <c r="BH68" s="86">
        <v>0</v>
      </c>
      <c r="BI68" s="86">
        <v>0</v>
      </c>
      <c r="BJ68" s="86">
        <v>0</v>
      </c>
      <c r="BK68" s="86">
        <v>0</v>
      </c>
      <c r="BL68" s="86">
        <v>0</v>
      </c>
      <c r="BM68" s="86">
        <v>0</v>
      </c>
      <c r="BN68" s="86">
        <v>0</v>
      </c>
    </row>
    <row r="69" spans="1:67" s="10" customFormat="1" ht="38.25" customHeight="1" x14ac:dyDescent="0.2">
      <c r="A69" s="119" t="s">
        <v>33</v>
      </c>
      <c r="B69" s="39"/>
      <c r="C69" s="39" t="s">
        <v>6</v>
      </c>
      <c r="D69" s="79">
        <f t="shared" si="83"/>
        <v>4582</v>
      </c>
      <c r="E69" s="66" t="e">
        <f>E70+#REF!+#REF!</f>
        <v>#REF!</v>
      </c>
      <c r="F69" s="66" t="e">
        <f>F70+#REF!+#REF!</f>
        <v>#REF!</v>
      </c>
      <c r="G69" s="66" t="e">
        <f>G70+#REF!+#REF!</f>
        <v>#REF!</v>
      </c>
      <c r="H69" s="66"/>
      <c r="I69" s="66"/>
      <c r="J69" s="66"/>
      <c r="K69" s="79">
        <f>K70+K71</f>
        <v>875.5</v>
      </c>
      <c r="L69" s="79">
        <f t="shared" ref="L69:BN69" si="113">L70</f>
        <v>0</v>
      </c>
      <c r="M69" s="79">
        <f t="shared" si="113"/>
        <v>0</v>
      </c>
      <c r="N69" s="79">
        <f>N70+N71</f>
        <v>875.5</v>
      </c>
      <c r="O69" s="79">
        <f t="shared" si="113"/>
        <v>0</v>
      </c>
      <c r="P69" s="79">
        <f t="shared" si="113"/>
        <v>0</v>
      </c>
      <c r="Q69" s="79">
        <f t="shared" si="113"/>
        <v>0</v>
      </c>
      <c r="R69" s="79">
        <f>V69+W69</f>
        <v>378.2</v>
      </c>
      <c r="S69" s="79">
        <f t="shared" si="113"/>
        <v>0</v>
      </c>
      <c r="T69" s="79">
        <f t="shared" si="113"/>
        <v>0</v>
      </c>
      <c r="U69" s="79">
        <f t="shared" si="113"/>
        <v>0</v>
      </c>
      <c r="V69" s="79">
        <f>V70+V72</f>
        <v>348.2</v>
      </c>
      <c r="W69" s="79">
        <f t="shared" si="113"/>
        <v>30</v>
      </c>
      <c r="X69" s="79">
        <f t="shared" si="113"/>
        <v>0</v>
      </c>
      <c r="Y69" s="79">
        <f t="shared" si="113"/>
        <v>0</v>
      </c>
      <c r="Z69" s="79">
        <f t="shared" si="113"/>
        <v>0</v>
      </c>
      <c r="AA69" s="79">
        <f>AD69</f>
        <v>260.7</v>
      </c>
      <c r="AB69" s="79">
        <f t="shared" si="113"/>
        <v>0</v>
      </c>
      <c r="AC69" s="80">
        <f t="shared" si="113"/>
        <v>0</v>
      </c>
      <c r="AD69" s="80">
        <f>AD70+AD72</f>
        <v>260.7</v>
      </c>
      <c r="AE69" s="79">
        <f t="shared" si="113"/>
        <v>0</v>
      </c>
      <c r="AF69" s="79">
        <f t="shared" si="113"/>
        <v>0</v>
      </c>
      <c r="AG69" s="79">
        <f t="shared" si="113"/>
        <v>0</v>
      </c>
      <c r="AH69" s="79">
        <f t="shared" si="113"/>
        <v>0</v>
      </c>
      <c r="AI69" s="79">
        <f>AL69+AM69</f>
        <v>261.60000000000002</v>
      </c>
      <c r="AJ69" s="79">
        <f t="shared" si="113"/>
        <v>0</v>
      </c>
      <c r="AK69" s="79">
        <f t="shared" si="113"/>
        <v>0</v>
      </c>
      <c r="AL69" s="79">
        <f>AL70+AL72</f>
        <v>257</v>
      </c>
      <c r="AM69" s="79">
        <f t="shared" si="113"/>
        <v>4.5999999999999996</v>
      </c>
      <c r="AN69" s="79">
        <f t="shared" si="113"/>
        <v>0</v>
      </c>
      <c r="AO69" s="79">
        <f t="shared" si="113"/>
        <v>0</v>
      </c>
      <c r="AP69" s="79">
        <f t="shared" si="113"/>
        <v>0</v>
      </c>
      <c r="AQ69" s="79">
        <f t="shared" si="113"/>
        <v>0</v>
      </c>
      <c r="AR69" s="79">
        <f t="shared" si="113"/>
        <v>257</v>
      </c>
      <c r="AS69" s="79">
        <f t="shared" si="113"/>
        <v>0</v>
      </c>
      <c r="AT69" s="79">
        <f t="shared" si="113"/>
        <v>0</v>
      </c>
      <c r="AU69" s="79">
        <f t="shared" si="113"/>
        <v>257</v>
      </c>
      <c r="AV69" s="79">
        <f t="shared" si="113"/>
        <v>0</v>
      </c>
      <c r="AW69" s="79">
        <f t="shared" si="113"/>
        <v>0</v>
      </c>
      <c r="AX69" s="79">
        <f t="shared" si="113"/>
        <v>0</v>
      </c>
      <c r="AY69" s="79">
        <f t="shared" si="113"/>
        <v>1272</v>
      </c>
      <c r="AZ69" s="79">
        <f t="shared" si="113"/>
        <v>0</v>
      </c>
      <c r="BA69" s="79">
        <v>0</v>
      </c>
      <c r="BB69" s="79">
        <f t="shared" si="113"/>
        <v>0</v>
      </c>
      <c r="BC69" s="79">
        <f t="shared" si="113"/>
        <v>1272</v>
      </c>
      <c r="BD69" s="79">
        <f t="shared" si="113"/>
        <v>0</v>
      </c>
      <c r="BE69" s="79">
        <f t="shared" si="113"/>
        <v>0</v>
      </c>
      <c r="BF69" s="79">
        <f t="shared" si="113"/>
        <v>0</v>
      </c>
      <c r="BG69" s="79">
        <f t="shared" si="113"/>
        <v>1277</v>
      </c>
      <c r="BH69" s="79">
        <f t="shared" si="113"/>
        <v>0</v>
      </c>
      <c r="BI69" s="79">
        <v>0</v>
      </c>
      <c r="BJ69" s="79">
        <f t="shared" si="113"/>
        <v>0</v>
      </c>
      <c r="BK69" s="79">
        <f t="shared" si="113"/>
        <v>1277</v>
      </c>
      <c r="BL69" s="79">
        <f t="shared" si="113"/>
        <v>0</v>
      </c>
      <c r="BM69" s="79">
        <f t="shared" si="113"/>
        <v>0</v>
      </c>
      <c r="BN69" s="79">
        <f t="shared" si="113"/>
        <v>0</v>
      </c>
      <c r="BO69" s="94"/>
    </row>
    <row r="70" spans="1:67" s="9" customFormat="1" ht="44.25" customHeight="1" x14ac:dyDescent="0.2">
      <c r="A70" s="120"/>
      <c r="B70" s="39" t="s">
        <v>12</v>
      </c>
      <c r="C70" s="39" t="s">
        <v>12</v>
      </c>
      <c r="D70" s="79">
        <f t="shared" si="83"/>
        <v>3827</v>
      </c>
      <c r="E70" s="66" t="e">
        <f>#REF!+E73+E75</f>
        <v>#REF!</v>
      </c>
      <c r="F70" s="66" t="e">
        <f>#REF!+F73+F75</f>
        <v>#REF!</v>
      </c>
      <c r="G70" s="66" t="e">
        <f>#REF!+G73+G75</f>
        <v>#REF!</v>
      </c>
      <c r="H70" s="66"/>
      <c r="I70" s="66"/>
      <c r="J70" s="66"/>
      <c r="K70" s="79">
        <f t="shared" si="68"/>
        <v>270.5</v>
      </c>
      <c r="L70" s="66">
        <f t="shared" ref="L70:M70" si="114">L73+L74</f>
        <v>0</v>
      </c>
      <c r="M70" s="66">
        <f t="shared" si="114"/>
        <v>0</v>
      </c>
      <c r="N70" s="66">
        <f>N73+N74</f>
        <v>270.5</v>
      </c>
      <c r="O70" s="66"/>
      <c r="P70" s="66"/>
      <c r="Q70" s="66"/>
      <c r="R70" s="79">
        <f t="shared" si="79"/>
        <v>228.2</v>
      </c>
      <c r="S70" s="66">
        <f t="shared" ref="S70:Z70" si="115">S73+S74</f>
        <v>0</v>
      </c>
      <c r="T70" s="66">
        <f t="shared" si="115"/>
        <v>0</v>
      </c>
      <c r="U70" s="66">
        <f t="shared" si="115"/>
        <v>0</v>
      </c>
      <c r="V70" s="66">
        <f t="shared" si="115"/>
        <v>198.2</v>
      </c>
      <c r="W70" s="66">
        <f t="shared" si="115"/>
        <v>30</v>
      </c>
      <c r="X70" s="66">
        <f t="shared" si="115"/>
        <v>0</v>
      </c>
      <c r="Y70" s="66">
        <f t="shared" si="115"/>
        <v>0</v>
      </c>
      <c r="Z70" s="66">
        <f t="shared" si="115"/>
        <v>0</v>
      </c>
      <c r="AA70" s="79">
        <f t="shared" si="80"/>
        <v>260.7</v>
      </c>
      <c r="AB70" s="66">
        <f t="shared" ref="AB70:AH70" si="116">AB73+AB74</f>
        <v>0</v>
      </c>
      <c r="AC70" s="82">
        <f t="shared" si="116"/>
        <v>0</v>
      </c>
      <c r="AD70" s="82">
        <f t="shared" si="116"/>
        <v>260.7</v>
      </c>
      <c r="AE70" s="66">
        <f t="shared" si="116"/>
        <v>0</v>
      </c>
      <c r="AF70" s="66">
        <f t="shared" si="116"/>
        <v>0</v>
      </c>
      <c r="AG70" s="66">
        <f t="shared" si="116"/>
        <v>0</v>
      </c>
      <c r="AH70" s="66">
        <f t="shared" si="116"/>
        <v>0</v>
      </c>
      <c r="AI70" s="79">
        <f t="shared" si="110"/>
        <v>261.60000000000002</v>
      </c>
      <c r="AJ70" s="66">
        <f t="shared" ref="AJ70:AQ70" si="117">AJ73+AJ74</f>
        <v>0</v>
      </c>
      <c r="AK70" s="66">
        <f t="shared" si="117"/>
        <v>0</v>
      </c>
      <c r="AL70" s="66">
        <f t="shared" si="117"/>
        <v>257</v>
      </c>
      <c r="AM70" s="66">
        <f t="shared" si="117"/>
        <v>4.5999999999999996</v>
      </c>
      <c r="AN70" s="66">
        <f t="shared" si="117"/>
        <v>0</v>
      </c>
      <c r="AO70" s="66">
        <f t="shared" si="117"/>
        <v>0</v>
      </c>
      <c r="AP70" s="66">
        <f t="shared" si="117"/>
        <v>0</v>
      </c>
      <c r="AQ70" s="66">
        <f t="shared" si="117"/>
        <v>0</v>
      </c>
      <c r="AR70" s="79">
        <f>AS70+AT70+AU70+AV70+AW70+AX70</f>
        <v>257</v>
      </c>
      <c r="AS70" s="66">
        <f t="shared" ref="AS70:AX70" si="118">AS73+AS74</f>
        <v>0</v>
      </c>
      <c r="AT70" s="66">
        <f t="shared" si="118"/>
        <v>0</v>
      </c>
      <c r="AU70" s="66">
        <f t="shared" si="118"/>
        <v>257</v>
      </c>
      <c r="AV70" s="66">
        <f t="shared" si="118"/>
        <v>0</v>
      </c>
      <c r="AW70" s="66">
        <f t="shared" si="118"/>
        <v>0</v>
      </c>
      <c r="AX70" s="66">
        <f t="shared" si="118"/>
        <v>0</v>
      </c>
      <c r="AY70" s="79">
        <f>AZ70+BC70+BD70+BF70</f>
        <v>1272</v>
      </c>
      <c r="AZ70" s="66">
        <f t="shared" ref="AZ70" si="119">AZ73+AZ74</f>
        <v>0</v>
      </c>
      <c r="BA70" s="66">
        <v>0</v>
      </c>
      <c r="BB70" s="66">
        <f t="shared" ref="BB70" si="120">BB73+BB74</f>
        <v>0</v>
      </c>
      <c r="BC70" s="66">
        <f t="shared" ref="BC70" si="121">BC73+BC74</f>
        <v>1272</v>
      </c>
      <c r="BD70" s="66">
        <f>BD73+BD74</f>
        <v>0</v>
      </c>
      <c r="BE70" s="66">
        <f t="shared" ref="BE70" si="122">BE73+BE74</f>
        <v>0</v>
      </c>
      <c r="BF70" s="66">
        <f t="shared" ref="BF70" si="123">BF73+BF74</f>
        <v>0</v>
      </c>
      <c r="BG70" s="79">
        <f t="shared" ref="BG70" si="124">BH70+BK70+BL70+BN70+BT70</f>
        <v>1277</v>
      </c>
      <c r="BH70" s="66">
        <f t="shared" ref="BH70" si="125">BH73+BH74</f>
        <v>0</v>
      </c>
      <c r="BI70" s="66">
        <v>0</v>
      </c>
      <c r="BJ70" s="66">
        <f t="shared" ref="BJ70:BN70" si="126">BJ73+BJ74</f>
        <v>0</v>
      </c>
      <c r="BK70" s="66">
        <f t="shared" si="126"/>
        <v>1277</v>
      </c>
      <c r="BL70" s="66">
        <f t="shared" si="126"/>
        <v>0</v>
      </c>
      <c r="BM70" s="66">
        <f t="shared" si="126"/>
        <v>0</v>
      </c>
      <c r="BN70" s="66">
        <f t="shared" si="126"/>
        <v>0</v>
      </c>
    </row>
    <row r="71" spans="1:67" s="9" customFormat="1" ht="38.25" x14ac:dyDescent="0.2">
      <c r="A71" s="120"/>
      <c r="B71" s="83" t="s">
        <v>50</v>
      </c>
      <c r="C71" s="83" t="s">
        <v>50</v>
      </c>
      <c r="D71" s="79">
        <f t="shared" si="83"/>
        <v>605</v>
      </c>
      <c r="E71" s="66"/>
      <c r="F71" s="66"/>
      <c r="G71" s="66"/>
      <c r="H71" s="66"/>
      <c r="I71" s="66"/>
      <c r="J71" s="66"/>
      <c r="K71" s="79">
        <f>N71</f>
        <v>605</v>
      </c>
      <c r="L71" s="66"/>
      <c r="M71" s="66"/>
      <c r="N71" s="66">
        <f>N76</f>
        <v>605</v>
      </c>
      <c r="O71" s="66"/>
      <c r="P71" s="66"/>
      <c r="Q71" s="66"/>
      <c r="R71" s="79"/>
      <c r="S71" s="66"/>
      <c r="T71" s="66"/>
      <c r="U71" s="66"/>
      <c r="V71" s="66"/>
      <c r="W71" s="66"/>
      <c r="X71" s="66"/>
      <c r="Y71" s="66"/>
      <c r="Z71" s="66"/>
      <c r="AA71" s="79"/>
      <c r="AB71" s="66"/>
      <c r="AC71" s="82"/>
      <c r="AD71" s="82"/>
      <c r="AE71" s="66"/>
      <c r="AF71" s="66"/>
      <c r="AG71" s="66"/>
      <c r="AH71" s="66"/>
      <c r="AI71" s="79"/>
      <c r="AJ71" s="66"/>
      <c r="AK71" s="66"/>
      <c r="AL71" s="66"/>
      <c r="AM71" s="66"/>
      <c r="AN71" s="66"/>
      <c r="AO71" s="66"/>
      <c r="AP71" s="66"/>
      <c r="AQ71" s="66"/>
      <c r="AR71" s="79"/>
      <c r="AS71" s="66"/>
      <c r="AT71" s="66"/>
      <c r="AU71" s="66"/>
      <c r="AV71" s="66"/>
      <c r="AW71" s="66"/>
      <c r="AX71" s="66"/>
      <c r="AY71" s="79"/>
      <c r="AZ71" s="66"/>
      <c r="BA71" s="66"/>
      <c r="BB71" s="66"/>
      <c r="BC71" s="66"/>
      <c r="BD71" s="66"/>
      <c r="BE71" s="66"/>
      <c r="BF71" s="66"/>
      <c r="BG71" s="79"/>
      <c r="BH71" s="66"/>
      <c r="BI71" s="66"/>
      <c r="BJ71" s="66"/>
      <c r="BK71" s="66"/>
      <c r="BL71" s="66"/>
      <c r="BM71" s="66"/>
      <c r="BN71" s="66"/>
    </row>
    <row r="72" spans="1:67" s="9" customFormat="1" ht="72" customHeight="1" x14ac:dyDescent="0.2">
      <c r="A72" s="146"/>
      <c r="B72" s="83" t="s">
        <v>11</v>
      </c>
      <c r="C72" s="83" t="s">
        <v>11</v>
      </c>
      <c r="D72" s="79">
        <f t="shared" si="82"/>
        <v>150</v>
      </c>
      <c r="E72" s="66"/>
      <c r="F72" s="66"/>
      <c r="G72" s="66"/>
      <c r="H72" s="66"/>
      <c r="I72" s="66"/>
      <c r="J72" s="66"/>
      <c r="K72" s="79">
        <f>L72+M72+N72+O72+P72+Q72</f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6">
        <v>0</v>
      </c>
      <c r="R72" s="79">
        <f>V72</f>
        <v>150</v>
      </c>
      <c r="S72" s="66">
        <v>0</v>
      </c>
      <c r="T72" s="66">
        <v>0</v>
      </c>
      <c r="U72" s="66">
        <v>0</v>
      </c>
      <c r="V72" s="66">
        <f>V77</f>
        <v>150</v>
      </c>
      <c r="W72" s="66">
        <v>0</v>
      </c>
      <c r="X72" s="66">
        <v>0</v>
      </c>
      <c r="Y72" s="66">
        <v>0</v>
      </c>
      <c r="Z72" s="66">
        <v>0</v>
      </c>
      <c r="AA72" s="79">
        <f>AD72</f>
        <v>0</v>
      </c>
      <c r="AB72" s="66">
        <v>0</v>
      </c>
      <c r="AC72" s="82">
        <v>0</v>
      </c>
      <c r="AD72" s="82">
        <f>AD77</f>
        <v>0</v>
      </c>
      <c r="AE72" s="66">
        <v>0</v>
      </c>
      <c r="AF72" s="66">
        <v>0</v>
      </c>
      <c r="AG72" s="66">
        <v>0</v>
      </c>
      <c r="AH72" s="66">
        <v>0</v>
      </c>
      <c r="AI72" s="79">
        <f>AL72</f>
        <v>0</v>
      </c>
      <c r="AJ72" s="66">
        <v>0</v>
      </c>
      <c r="AK72" s="66">
        <v>0</v>
      </c>
      <c r="AL72" s="66">
        <f>AL77</f>
        <v>0</v>
      </c>
      <c r="AM72" s="66">
        <v>0</v>
      </c>
      <c r="AN72" s="66">
        <v>0</v>
      </c>
      <c r="AO72" s="66">
        <v>0</v>
      </c>
      <c r="AP72" s="66">
        <v>0</v>
      </c>
      <c r="AQ72" s="66">
        <v>0</v>
      </c>
      <c r="AR72" s="79">
        <v>0</v>
      </c>
      <c r="AS72" s="66">
        <v>0</v>
      </c>
      <c r="AT72" s="66">
        <v>0</v>
      </c>
      <c r="AU72" s="66">
        <v>0</v>
      </c>
      <c r="AV72" s="66">
        <v>0</v>
      </c>
      <c r="AW72" s="66">
        <v>0</v>
      </c>
      <c r="AX72" s="66">
        <v>0</v>
      </c>
      <c r="AY72" s="79">
        <f>AZ72+BB72+BC72+BD72+BE72</f>
        <v>0</v>
      </c>
      <c r="AZ72" s="66">
        <v>0</v>
      </c>
      <c r="BA72" s="66">
        <v>0</v>
      </c>
      <c r="BB72" s="66">
        <v>0</v>
      </c>
      <c r="BC72" s="66">
        <v>0</v>
      </c>
      <c r="BD72" s="66">
        <v>0</v>
      </c>
      <c r="BE72" s="66">
        <v>0</v>
      </c>
      <c r="BF72" s="66">
        <v>0</v>
      </c>
      <c r="BG72" s="79">
        <f>BH72+BJ72+BK72+BL72+BM72</f>
        <v>0</v>
      </c>
      <c r="BH72" s="66">
        <v>0</v>
      </c>
      <c r="BI72" s="66">
        <v>0</v>
      </c>
      <c r="BJ72" s="66">
        <v>0</v>
      </c>
      <c r="BK72" s="66">
        <v>0</v>
      </c>
      <c r="BL72" s="66">
        <v>0</v>
      </c>
      <c r="BM72" s="66">
        <v>0</v>
      </c>
      <c r="BN72" s="66">
        <v>0</v>
      </c>
    </row>
    <row r="73" spans="1:67" ht="73.5" customHeight="1" x14ac:dyDescent="0.2">
      <c r="A73" s="85" t="s">
        <v>48</v>
      </c>
      <c r="B73" s="43" t="s">
        <v>19</v>
      </c>
      <c r="C73" s="43" t="s">
        <v>7</v>
      </c>
      <c r="D73" s="23">
        <f>K73+R73+AA73+AI73+AR73+AY73+BG73</f>
        <v>384.6</v>
      </c>
      <c r="E73" s="46">
        <v>0</v>
      </c>
      <c r="F73" s="46">
        <v>0</v>
      </c>
      <c r="G73" s="46">
        <v>201.4</v>
      </c>
      <c r="H73" s="46"/>
      <c r="I73" s="46"/>
      <c r="J73" s="46"/>
      <c r="K73" s="46">
        <f t="shared" si="68"/>
        <v>50</v>
      </c>
      <c r="L73" s="46">
        <v>0</v>
      </c>
      <c r="M73" s="46">
        <v>0</v>
      </c>
      <c r="N73" s="46">
        <v>50</v>
      </c>
      <c r="O73" s="46">
        <v>0</v>
      </c>
      <c r="P73" s="46">
        <v>0</v>
      </c>
      <c r="Q73" s="46">
        <v>0</v>
      </c>
      <c r="R73" s="23">
        <f t="shared" si="79"/>
        <v>80</v>
      </c>
      <c r="S73" s="46">
        <v>0</v>
      </c>
      <c r="T73" s="46">
        <v>0</v>
      </c>
      <c r="U73" s="46">
        <v>0</v>
      </c>
      <c r="V73" s="46">
        <v>50</v>
      </c>
      <c r="W73" s="46">
        <v>30</v>
      </c>
      <c r="X73" s="46">
        <v>0</v>
      </c>
      <c r="Y73" s="46">
        <v>0</v>
      </c>
      <c r="Z73" s="46">
        <v>0</v>
      </c>
      <c r="AA73" s="23">
        <f t="shared" si="80"/>
        <v>50</v>
      </c>
      <c r="AB73" s="46">
        <v>0</v>
      </c>
      <c r="AC73" s="59">
        <v>0</v>
      </c>
      <c r="AD73" s="59">
        <v>50</v>
      </c>
      <c r="AE73" s="46">
        <v>0</v>
      </c>
      <c r="AF73" s="46">
        <v>0</v>
      </c>
      <c r="AG73" s="46">
        <v>0</v>
      </c>
      <c r="AH73" s="46">
        <v>0</v>
      </c>
      <c r="AI73" s="23">
        <f t="shared" si="110"/>
        <v>54.6</v>
      </c>
      <c r="AJ73" s="46">
        <v>0</v>
      </c>
      <c r="AK73" s="46">
        <v>0</v>
      </c>
      <c r="AL73" s="46">
        <v>50</v>
      </c>
      <c r="AM73" s="46">
        <v>4.5999999999999996</v>
      </c>
      <c r="AN73" s="46">
        <v>0</v>
      </c>
      <c r="AO73" s="46">
        <v>0</v>
      </c>
      <c r="AP73" s="46">
        <v>0</v>
      </c>
      <c r="AQ73" s="46">
        <v>0</v>
      </c>
      <c r="AR73" s="23">
        <f>AS73+AT73+AU73+AV73+BF73</f>
        <v>50</v>
      </c>
      <c r="AS73" s="46">
        <v>0</v>
      </c>
      <c r="AT73" s="46">
        <v>0</v>
      </c>
      <c r="AU73" s="46">
        <v>50</v>
      </c>
      <c r="AV73" s="46">
        <v>0</v>
      </c>
      <c r="AW73" s="46">
        <v>0</v>
      </c>
      <c r="AX73" s="46">
        <v>0</v>
      </c>
      <c r="AY73" s="23">
        <f>BA73+BB73+BC73+BD73+BE73+BF73</f>
        <v>50</v>
      </c>
      <c r="AZ73" s="46">
        <v>0</v>
      </c>
      <c r="BA73" s="46">
        <v>0</v>
      </c>
      <c r="BB73" s="46">
        <v>0</v>
      </c>
      <c r="BC73" s="46">
        <v>50</v>
      </c>
      <c r="BD73" s="46">
        <v>0</v>
      </c>
      <c r="BE73" s="46">
        <v>0</v>
      </c>
      <c r="BF73" s="46">
        <v>0</v>
      </c>
      <c r="BG73" s="86">
        <f t="shared" ref="BG73" si="127">BH73+BK73+BL73+BN73+BT73</f>
        <v>50</v>
      </c>
      <c r="BH73" s="46">
        <v>0</v>
      </c>
      <c r="BI73" s="46">
        <v>0</v>
      </c>
      <c r="BJ73" s="46">
        <v>0</v>
      </c>
      <c r="BK73" s="46">
        <v>50</v>
      </c>
      <c r="BL73" s="46">
        <v>0</v>
      </c>
      <c r="BM73" s="46">
        <v>0</v>
      </c>
      <c r="BN73" s="46">
        <v>0</v>
      </c>
    </row>
    <row r="74" spans="1:67" x14ac:dyDescent="0.2">
      <c r="A74" s="124" t="s">
        <v>77</v>
      </c>
      <c r="B74" s="112" t="s">
        <v>19</v>
      </c>
      <c r="C74" s="112" t="s">
        <v>12</v>
      </c>
      <c r="D74" s="113">
        <f>K74+R74+AA74+AI74+AR74+AY74+BG74</f>
        <v>3442.4</v>
      </c>
      <c r="E74" s="23">
        <v>0</v>
      </c>
      <c r="F74" s="23">
        <v>0</v>
      </c>
      <c r="G74" s="23">
        <v>1060</v>
      </c>
      <c r="H74" s="46"/>
      <c r="I74" s="46"/>
      <c r="J74" s="46"/>
      <c r="K74" s="113">
        <f t="shared" si="68"/>
        <v>220.5</v>
      </c>
      <c r="L74" s="113">
        <v>0</v>
      </c>
      <c r="M74" s="113">
        <v>0</v>
      </c>
      <c r="N74" s="113">
        <v>220.5</v>
      </c>
      <c r="O74" s="113">
        <v>0</v>
      </c>
      <c r="P74" s="113">
        <v>0</v>
      </c>
      <c r="Q74" s="113">
        <v>0</v>
      </c>
      <c r="R74" s="113">
        <f t="shared" si="79"/>
        <v>148.19999999999999</v>
      </c>
      <c r="S74" s="113">
        <v>0</v>
      </c>
      <c r="T74" s="113">
        <v>0</v>
      </c>
      <c r="U74" s="113">
        <v>0</v>
      </c>
      <c r="V74" s="113">
        <v>148.19999999999999</v>
      </c>
      <c r="W74" s="113">
        <v>0</v>
      </c>
      <c r="X74" s="113">
        <v>0</v>
      </c>
      <c r="Y74" s="113">
        <v>0</v>
      </c>
      <c r="Z74" s="113">
        <v>0</v>
      </c>
      <c r="AA74" s="113">
        <f t="shared" si="80"/>
        <v>210.7</v>
      </c>
      <c r="AB74" s="113">
        <v>0</v>
      </c>
      <c r="AC74" s="122">
        <v>0</v>
      </c>
      <c r="AD74" s="122">
        <v>210.7</v>
      </c>
      <c r="AE74" s="113">
        <v>0</v>
      </c>
      <c r="AF74" s="113">
        <v>0</v>
      </c>
      <c r="AG74" s="113">
        <v>0</v>
      </c>
      <c r="AH74" s="113">
        <v>0</v>
      </c>
      <c r="AI74" s="113">
        <v>207</v>
      </c>
      <c r="AJ74" s="113">
        <v>0</v>
      </c>
      <c r="AK74" s="113">
        <v>0</v>
      </c>
      <c r="AL74" s="113">
        <v>207</v>
      </c>
      <c r="AM74" s="113">
        <v>0</v>
      </c>
      <c r="AN74" s="113">
        <v>0</v>
      </c>
      <c r="AO74" s="113">
        <v>0</v>
      </c>
      <c r="AP74" s="113">
        <v>0</v>
      </c>
      <c r="AQ74" s="113">
        <v>0</v>
      </c>
      <c r="AR74" s="113">
        <f>AS74+AT74+AU74+AV74+BF74</f>
        <v>207</v>
      </c>
      <c r="AS74" s="113">
        <v>0</v>
      </c>
      <c r="AT74" s="113">
        <v>0</v>
      </c>
      <c r="AU74" s="113">
        <v>207</v>
      </c>
      <c r="AV74" s="113">
        <v>0</v>
      </c>
      <c r="AW74" s="113">
        <v>0</v>
      </c>
      <c r="AX74" s="113">
        <v>0</v>
      </c>
      <c r="AY74" s="113">
        <f>AZ74+BC74+BD74+BF74+BL74</f>
        <v>1222</v>
      </c>
      <c r="AZ74" s="113">
        <v>0</v>
      </c>
      <c r="BA74" s="115">
        <v>0</v>
      </c>
      <c r="BB74" s="113">
        <v>0</v>
      </c>
      <c r="BC74" s="113">
        <v>1222</v>
      </c>
      <c r="BD74" s="113">
        <v>0</v>
      </c>
      <c r="BE74" s="113">
        <v>0</v>
      </c>
      <c r="BF74" s="113">
        <v>0</v>
      </c>
      <c r="BG74" s="113">
        <f>BH74+BK74+BL74+BN74+BT74</f>
        <v>1227</v>
      </c>
      <c r="BH74" s="113">
        <v>0</v>
      </c>
      <c r="BI74" s="115">
        <v>0</v>
      </c>
      <c r="BJ74" s="113">
        <v>0</v>
      </c>
      <c r="BK74" s="113">
        <v>1227</v>
      </c>
      <c r="BL74" s="113">
        <v>0</v>
      </c>
      <c r="BM74" s="113">
        <v>0</v>
      </c>
      <c r="BN74" s="113">
        <v>0</v>
      </c>
    </row>
    <row r="75" spans="1:67" s="6" customFormat="1" ht="54.75" customHeight="1" x14ac:dyDescent="0.2">
      <c r="A75" s="124"/>
      <c r="B75" s="114"/>
      <c r="C75" s="114"/>
      <c r="D75" s="114">
        <f t="shared" ref="D75" si="128">K75+R75+AA75+AI75+AR75+AY75</f>
        <v>0</v>
      </c>
      <c r="E75" s="46"/>
      <c r="F75" s="46"/>
      <c r="G75" s="46"/>
      <c r="H75" s="46"/>
      <c r="I75" s="46"/>
      <c r="J75" s="46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23"/>
      <c r="AD75" s="123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6"/>
      <c r="BB75" s="114"/>
      <c r="BC75" s="114"/>
      <c r="BD75" s="114"/>
      <c r="BE75" s="114"/>
      <c r="BF75" s="114"/>
      <c r="BG75" s="114"/>
      <c r="BH75" s="114"/>
      <c r="BI75" s="116"/>
      <c r="BJ75" s="114"/>
      <c r="BK75" s="114"/>
      <c r="BL75" s="114"/>
      <c r="BM75" s="114"/>
      <c r="BN75" s="114"/>
    </row>
    <row r="76" spans="1:67" s="6" customFormat="1" ht="38.25" x14ac:dyDescent="0.2">
      <c r="A76" s="125"/>
      <c r="B76" s="49" t="s">
        <v>50</v>
      </c>
      <c r="C76" s="49" t="s">
        <v>50</v>
      </c>
      <c r="D76" s="50">
        <f t="shared" ref="D76:D81" si="129">K76+R76+AA76+AI76+AR76+AY76+BG76</f>
        <v>605</v>
      </c>
      <c r="E76" s="46"/>
      <c r="F76" s="46"/>
      <c r="G76" s="46"/>
      <c r="H76" s="46"/>
      <c r="I76" s="46"/>
      <c r="J76" s="46"/>
      <c r="K76" s="50">
        <f t="shared" si="68"/>
        <v>605</v>
      </c>
      <c r="L76" s="50">
        <v>0</v>
      </c>
      <c r="M76" s="50">
        <v>0</v>
      </c>
      <c r="N76" s="50">
        <v>605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6" customFormat="1" ht="63.75" x14ac:dyDescent="0.2">
      <c r="A77" s="125"/>
      <c r="B77" s="49" t="s">
        <v>11</v>
      </c>
      <c r="C77" s="49" t="s">
        <v>11</v>
      </c>
      <c r="D77" s="50">
        <f t="shared" si="129"/>
        <v>150</v>
      </c>
      <c r="E77" s="46"/>
      <c r="F77" s="46"/>
      <c r="G77" s="46"/>
      <c r="H77" s="46"/>
      <c r="I77" s="46"/>
      <c r="J77" s="46"/>
      <c r="K77" s="50">
        <f>L77+M77+N77+O77+P77+Q77</f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f>V77</f>
        <v>150</v>
      </c>
      <c r="S77" s="50">
        <v>0</v>
      </c>
      <c r="T77" s="50">
        <v>0</v>
      </c>
      <c r="U77" s="50">
        <v>0</v>
      </c>
      <c r="V77" s="50">
        <v>150</v>
      </c>
      <c r="W77" s="50">
        <v>0</v>
      </c>
      <c r="X77" s="50">
        <v>0</v>
      </c>
      <c r="Y77" s="50">
        <v>0</v>
      </c>
      <c r="Z77" s="50">
        <v>0</v>
      </c>
      <c r="AA77" s="50">
        <f>AD77</f>
        <v>0</v>
      </c>
      <c r="AB77" s="50">
        <v>0</v>
      </c>
      <c r="AC77" s="51">
        <v>0</v>
      </c>
      <c r="AD77" s="51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f>AL77</f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50">
        <v>0</v>
      </c>
      <c r="BA77" s="50">
        <v>0</v>
      </c>
      <c r="BB77" s="50">
        <v>0</v>
      </c>
      <c r="BC77" s="50">
        <v>0</v>
      </c>
      <c r="BD77" s="50">
        <v>0</v>
      </c>
      <c r="BE77" s="50">
        <v>0</v>
      </c>
      <c r="BF77" s="50">
        <v>0</v>
      </c>
      <c r="BG77" s="50">
        <f>BH77+BJ77+BK77+BL77+BM77+BN77</f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0">
        <v>0</v>
      </c>
      <c r="BN77" s="50">
        <v>0</v>
      </c>
    </row>
    <row r="78" spans="1:67" s="84" customFormat="1" ht="38.25" x14ac:dyDescent="0.2">
      <c r="A78" s="119" t="s">
        <v>34</v>
      </c>
      <c r="B78" s="39" t="s">
        <v>22</v>
      </c>
      <c r="C78" s="39" t="s">
        <v>6</v>
      </c>
      <c r="D78" s="79">
        <f t="shared" si="129"/>
        <v>22166.100000000006</v>
      </c>
      <c r="E78" s="66" t="e">
        <f>E82+#REF!</f>
        <v>#REF!</v>
      </c>
      <c r="F78" s="66" t="e">
        <f>F82+#REF!</f>
        <v>#REF!</v>
      </c>
      <c r="G78" s="66" t="e">
        <f>G82+#REF!</f>
        <v>#REF!</v>
      </c>
      <c r="H78" s="66" t="e">
        <f>H82+#REF!</f>
        <v>#REF!</v>
      </c>
      <c r="I78" s="66" t="e">
        <f>I82+#REF!</f>
        <v>#REF!</v>
      </c>
      <c r="J78" s="66" t="e">
        <f>J82+#REF!</f>
        <v>#REF!</v>
      </c>
      <c r="K78" s="66">
        <f>M78+O78+N78</f>
        <v>2287.5</v>
      </c>
      <c r="L78" s="66">
        <f t="shared" ref="L78" si="130">L82</f>
        <v>0</v>
      </c>
      <c r="M78" s="66">
        <f>M82+M86</f>
        <v>1212.2</v>
      </c>
      <c r="N78" s="66">
        <f>N84+N85+N86</f>
        <v>25.3</v>
      </c>
      <c r="O78" s="66">
        <f>O82</f>
        <v>1050</v>
      </c>
      <c r="P78" s="66">
        <f t="shared" ref="P78:Q78" si="131">P82</f>
        <v>0</v>
      </c>
      <c r="Q78" s="66">
        <f t="shared" si="131"/>
        <v>0</v>
      </c>
      <c r="R78" s="66">
        <f>U78+W78+V78</f>
        <v>4880.7000000000007</v>
      </c>
      <c r="S78" s="66">
        <f t="shared" ref="S78:Z78" si="132">S82</f>
        <v>0</v>
      </c>
      <c r="T78" s="66">
        <f t="shared" si="132"/>
        <v>0</v>
      </c>
      <c r="U78" s="66">
        <f t="shared" si="132"/>
        <v>2830.6</v>
      </c>
      <c r="V78" s="66">
        <f>V81</f>
        <v>550.1</v>
      </c>
      <c r="W78" s="66">
        <f t="shared" si="132"/>
        <v>1500</v>
      </c>
      <c r="X78" s="66">
        <f t="shared" si="132"/>
        <v>0</v>
      </c>
      <c r="Y78" s="66">
        <f t="shared" si="132"/>
        <v>0</v>
      </c>
      <c r="Z78" s="66">
        <f t="shared" si="132"/>
        <v>0</v>
      </c>
      <c r="AA78" s="66">
        <f>AB78+AC78+AD78+AE78+AF78+AG78+AH78</f>
        <v>6886.8</v>
      </c>
      <c r="AB78" s="66">
        <f t="shared" ref="AB78:AH78" si="133">AB82</f>
        <v>0</v>
      </c>
      <c r="AC78" s="82">
        <f>AC82+AC87</f>
        <v>4378.3</v>
      </c>
      <c r="AD78" s="82">
        <f>AD80</f>
        <v>1908.5</v>
      </c>
      <c r="AE78" s="66">
        <f t="shared" si="133"/>
        <v>600</v>
      </c>
      <c r="AF78" s="66">
        <f t="shared" si="133"/>
        <v>0</v>
      </c>
      <c r="AG78" s="66">
        <f t="shared" si="133"/>
        <v>0</v>
      </c>
      <c r="AH78" s="66">
        <f t="shared" si="133"/>
        <v>0</v>
      </c>
      <c r="AI78" s="66">
        <f>AK78+AL78+AM78+AN78+AO78+AP78</f>
        <v>2835.9</v>
      </c>
      <c r="AJ78" s="66">
        <f t="shared" ref="AJ78:AQ78" si="134">AJ82</f>
        <v>0</v>
      </c>
      <c r="AK78" s="66">
        <f t="shared" si="134"/>
        <v>2563.1</v>
      </c>
      <c r="AL78" s="66">
        <f>AL80</f>
        <v>272.8</v>
      </c>
      <c r="AM78" s="66">
        <f t="shared" si="134"/>
        <v>0</v>
      </c>
      <c r="AN78" s="66">
        <f t="shared" si="134"/>
        <v>0</v>
      </c>
      <c r="AO78" s="66">
        <f t="shared" si="134"/>
        <v>0</v>
      </c>
      <c r="AP78" s="66">
        <f t="shared" si="134"/>
        <v>0</v>
      </c>
      <c r="AQ78" s="66">
        <f t="shared" si="134"/>
        <v>0</v>
      </c>
      <c r="AR78" s="66">
        <f>AS78+AT78+AU78+AV78+AW78+BF78</f>
        <v>1758.4</v>
      </c>
      <c r="AS78" s="66">
        <f t="shared" ref="AS78:AX78" si="135">AS82</f>
        <v>0</v>
      </c>
      <c r="AT78" s="66">
        <f t="shared" si="135"/>
        <v>1758.4</v>
      </c>
      <c r="AU78" s="66">
        <f t="shared" si="135"/>
        <v>0</v>
      </c>
      <c r="AV78" s="66">
        <f t="shared" si="135"/>
        <v>0</v>
      </c>
      <c r="AW78" s="66">
        <f t="shared" si="135"/>
        <v>0</v>
      </c>
      <c r="AX78" s="66">
        <f t="shared" si="135"/>
        <v>0</v>
      </c>
      <c r="AY78" s="66">
        <f>AY80</f>
        <v>1758.4</v>
      </c>
      <c r="AZ78" s="66">
        <f t="shared" ref="AZ78:BF78" si="136">AZ82</f>
        <v>0</v>
      </c>
      <c r="BA78" s="66">
        <v>0</v>
      </c>
      <c r="BB78" s="66">
        <f t="shared" si="136"/>
        <v>1758.4</v>
      </c>
      <c r="BC78" s="66">
        <f t="shared" si="136"/>
        <v>0</v>
      </c>
      <c r="BD78" s="66">
        <f t="shared" si="136"/>
        <v>0</v>
      </c>
      <c r="BE78" s="66">
        <f t="shared" si="136"/>
        <v>0</v>
      </c>
      <c r="BF78" s="66">
        <f t="shared" si="136"/>
        <v>0</v>
      </c>
      <c r="BG78" s="66">
        <f>BG80</f>
        <v>1758.4</v>
      </c>
      <c r="BH78" s="66">
        <f t="shared" ref="BH78" si="137">BH82</f>
        <v>0</v>
      </c>
      <c r="BI78" s="66">
        <v>0</v>
      </c>
      <c r="BJ78" s="66">
        <f t="shared" ref="BJ78:BN78" si="138">BJ82</f>
        <v>1758.4</v>
      </c>
      <c r="BK78" s="66">
        <f t="shared" si="138"/>
        <v>0</v>
      </c>
      <c r="BL78" s="66">
        <f t="shared" si="138"/>
        <v>0</v>
      </c>
      <c r="BM78" s="66">
        <f t="shared" si="138"/>
        <v>0</v>
      </c>
      <c r="BN78" s="66">
        <f t="shared" si="138"/>
        <v>0</v>
      </c>
    </row>
    <row r="79" spans="1:67" s="84" customFormat="1" ht="38.25" x14ac:dyDescent="0.2">
      <c r="A79" s="120"/>
      <c r="B79" s="39" t="s">
        <v>50</v>
      </c>
      <c r="C79" s="83" t="s">
        <v>50</v>
      </c>
      <c r="D79" s="79">
        <f t="shared" si="129"/>
        <v>187.60000000000002</v>
      </c>
      <c r="E79" s="66"/>
      <c r="F79" s="66"/>
      <c r="G79" s="66"/>
      <c r="H79" s="66"/>
      <c r="I79" s="66"/>
      <c r="J79" s="66"/>
      <c r="K79" s="66">
        <f>K86</f>
        <v>187.60000000000002</v>
      </c>
      <c r="L79" s="66">
        <v>0</v>
      </c>
      <c r="M79" s="66">
        <f>M86</f>
        <v>162.30000000000001</v>
      </c>
      <c r="N79" s="66">
        <f>N86</f>
        <v>25.3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82">
        <v>0</v>
      </c>
      <c r="AD79" s="82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</row>
    <row r="80" spans="1:67" s="84" customFormat="1" ht="25.5" x14ac:dyDescent="0.2">
      <c r="A80" s="120"/>
      <c r="B80" s="39" t="s">
        <v>12</v>
      </c>
      <c r="C80" s="39" t="s">
        <v>12</v>
      </c>
      <c r="D80" s="79">
        <f t="shared" si="129"/>
        <v>21428.400000000001</v>
      </c>
      <c r="E80" s="66"/>
      <c r="F80" s="66"/>
      <c r="G80" s="66"/>
      <c r="H80" s="66"/>
      <c r="I80" s="66"/>
      <c r="J80" s="66"/>
      <c r="K80" s="66">
        <f>K82</f>
        <v>2099.9</v>
      </c>
      <c r="L80" s="66">
        <v>0</v>
      </c>
      <c r="M80" s="66">
        <f>M82+M84</f>
        <v>1049.9000000000001</v>
      </c>
      <c r="N80" s="66">
        <f>N82+N83+N84</f>
        <v>0</v>
      </c>
      <c r="O80" s="66">
        <f>O82</f>
        <v>1050</v>
      </c>
      <c r="P80" s="66">
        <v>0</v>
      </c>
      <c r="Q80" s="66">
        <v>0</v>
      </c>
      <c r="R80" s="66">
        <f>R82</f>
        <v>4330.6000000000004</v>
      </c>
      <c r="S80" s="66">
        <v>0</v>
      </c>
      <c r="T80" s="66">
        <v>0</v>
      </c>
      <c r="U80" s="66">
        <f>U82</f>
        <v>2830.6</v>
      </c>
      <c r="V80" s="66">
        <v>0</v>
      </c>
      <c r="W80" s="66">
        <f>W82</f>
        <v>1500</v>
      </c>
      <c r="X80" s="66">
        <v>0</v>
      </c>
      <c r="Y80" s="66">
        <v>0</v>
      </c>
      <c r="Z80" s="66">
        <v>0</v>
      </c>
      <c r="AA80" s="66">
        <f>AC80+AD80+AE80</f>
        <v>6886.8</v>
      </c>
      <c r="AB80" s="66">
        <v>0</v>
      </c>
      <c r="AC80" s="82">
        <f>AC82+AC87</f>
        <v>4378.3</v>
      </c>
      <c r="AD80" s="82">
        <f>AD87+AD88+AD84</f>
        <v>1908.5</v>
      </c>
      <c r="AE80" s="66">
        <f>AE82</f>
        <v>600</v>
      </c>
      <c r="AF80" s="66">
        <v>0</v>
      </c>
      <c r="AG80" s="66">
        <v>0</v>
      </c>
      <c r="AH80" s="66">
        <v>0</v>
      </c>
      <c r="AI80" s="66">
        <f>AK80+AL80</f>
        <v>2835.9</v>
      </c>
      <c r="AJ80" s="66">
        <v>0</v>
      </c>
      <c r="AK80" s="66">
        <f>AK82</f>
        <v>2563.1</v>
      </c>
      <c r="AL80" s="66">
        <f>AL87+AL88+AL84</f>
        <v>272.8</v>
      </c>
      <c r="AM80" s="66">
        <f>AM83</f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f>AR82</f>
        <v>1758.4</v>
      </c>
      <c r="AS80" s="66">
        <v>0</v>
      </c>
      <c r="AT80" s="66">
        <f>AT82</f>
        <v>1758.4</v>
      </c>
      <c r="AU80" s="66">
        <v>0</v>
      </c>
      <c r="AV80" s="66">
        <f>AV82</f>
        <v>0</v>
      </c>
      <c r="AW80" s="66">
        <v>0</v>
      </c>
      <c r="AX80" s="66">
        <v>0</v>
      </c>
      <c r="AY80" s="66">
        <f>BB80</f>
        <v>1758.4</v>
      </c>
      <c r="AZ80" s="66">
        <v>0</v>
      </c>
      <c r="BA80" s="66">
        <v>0</v>
      </c>
      <c r="BB80" s="66">
        <f>BB82</f>
        <v>1758.4</v>
      </c>
      <c r="BC80" s="66">
        <v>0</v>
      </c>
      <c r="BD80" s="66">
        <f>BD82</f>
        <v>0</v>
      </c>
      <c r="BE80" s="66">
        <v>0</v>
      </c>
      <c r="BF80" s="66">
        <v>0</v>
      </c>
      <c r="BG80" s="66">
        <f>BJ80</f>
        <v>1758.4</v>
      </c>
      <c r="BH80" s="66">
        <v>0</v>
      </c>
      <c r="BI80" s="66">
        <v>0</v>
      </c>
      <c r="BJ80" s="66">
        <f>BJ82</f>
        <v>1758.4</v>
      </c>
      <c r="BK80" s="66">
        <v>0</v>
      </c>
      <c r="BL80" s="66">
        <f>BL82</f>
        <v>0</v>
      </c>
      <c r="BM80" s="66">
        <v>0</v>
      </c>
      <c r="BN80" s="66">
        <v>0</v>
      </c>
    </row>
    <row r="81" spans="1:83" s="84" customFormat="1" ht="38.25" x14ac:dyDescent="0.2">
      <c r="A81" s="121"/>
      <c r="B81" s="39" t="s">
        <v>18</v>
      </c>
      <c r="C81" s="39" t="s">
        <v>18</v>
      </c>
      <c r="D81" s="79">
        <f t="shared" si="129"/>
        <v>550.1</v>
      </c>
      <c r="E81" s="66"/>
      <c r="F81" s="66"/>
      <c r="G81" s="66"/>
      <c r="H81" s="66"/>
      <c r="I81" s="66"/>
      <c r="J81" s="66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6">
        <v>0</v>
      </c>
      <c r="R81" s="66">
        <f>V81</f>
        <v>550.1</v>
      </c>
      <c r="S81" s="66">
        <v>0</v>
      </c>
      <c r="T81" s="66">
        <v>0</v>
      </c>
      <c r="U81" s="66">
        <v>0</v>
      </c>
      <c r="V81" s="66">
        <f>V84</f>
        <v>550.1</v>
      </c>
      <c r="W81" s="66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82">
        <v>0</v>
      </c>
      <c r="AD81" s="82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v>0</v>
      </c>
      <c r="AO81" s="66">
        <v>0</v>
      </c>
      <c r="AP81" s="66">
        <v>0</v>
      </c>
      <c r="AQ81" s="66">
        <v>0</v>
      </c>
      <c r="AR81" s="66">
        <v>0</v>
      </c>
      <c r="AS81" s="66">
        <v>0</v>
      </c>
      <c r="AT81" s="66">
        <v>0</v>
      </c>
      <c r="AU81" s="66">
        <v>0</v>
      </c>
      <c r="AV81" s="66">
        <v>0</v>
      </c>
      <c r="AW81" s="66">
        <v>0</v>
      </c>
      <c r="AX81" s="66">
        <v>0</v>
      </c>
      <c r="AY81" s="66">
        <v>0</v>
      </c>
      <c r="AZ81" s="66">
        <v>0</v>
      </c>
      <c r="BA81" s="66">
        <v>0</v>
      </c>
      <c r="BB81" s="66">
        <v>0</v>
      </c>
      <c r="BC81" s="66">
        <v>0</v>
      </c>
      <c r="BD81" s="66">
        <v>0</v>
      </c>
      <c r="BE81" s="66">
        <v>0</v>
      </c>
      <c r="BF81" s="66">
        <v>0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</row>
    <row r="82" spans="1:83" s="6" customFormat="1" ht="63.75" x14ac:dyDescent="0.2">
      <c r="A82" s="47" t="s">
        <v>35</v>
      </c>
      <c r="B82" s="43" t="s">
        <v>36</v>
      </c>
      <c r="C82" s="43" t="s">
        <v>12</v>
      </c>
      <c r="D82" s="23">
        <f>K82+R82+AA82+AI82+AR82++BG82</f>
        <v>15488.699999999999</v>
      </c>
      <c r="E82" s="46"/>
      <c r="F82" s="46"/>
      <c r="G82" s="46"/>
      <c r="H82" s="46"/>
      <c r="I82" s="46"/>
      <c r="J82" s="46"/>
      <c r="K82" s="23">
        <f>M82+O82</f>
        <v>2099.9</v>
      </c>
      <c r="L82" s="46">
        <f t="shared" ref="L82:N82" si="139">L83</f>
        <v>0</v>
      </c>
      <c r="M82" s="46">
        <f t="shared" si="139"/>
        <v>1049.9000000000001</v>
      </c>
      <c r="N82" s="46">
        <f t="shared" si="139"/>
        <v>0</v>
      </c>
      <c r="O82" s="46">
        <f>O83</f>
        <v>1050</v>
      </c>
      <c r="P82" s="46">
        <f t="shared" ref="P82:Q82" si="140">P83</f>
        <v>0</v>
      </c>
      <c r="Q82" s="46">
        <f t="shared" si="140"/>
        <v>0</v>
      </c>
      <c r="R82" s="23">
        <f>U82+W82</f>
        <v>4330.6000000000004</v>
      </c>
      <c r="S82" s="46">
        <f t="shared" ref="S82:Z82" si="141">S83</f>
        <v>0</v>
      </c>
      <c r="T82" s="46">
        <f t="shared" si="141"/>
        <v>0</v>
      </c>
      <c r="U82" s="46">
        <f t="shared" si="141"/>
        <v>2830.6</v>
      </c>
      <c r="V82" s="46">
        <f t="shared" si="141"/>
        <v>0</v>
      </c>
      <c r="W82" s="46">
        <f t="shared" si="141"/>
        <v>1500</v>
      </c>
      <c r="X82" s="46">
        <f t="shared" si="141"/>
        <v>0</v>
      </c>
      <c r="Y82" s="46">
        <f t="shared" si="141"/>
        <v>0</v>
      </c>
      <c r="Z82" s="46">
        <f t="shared" si="141"/>
        <v>0</v>
      </c>
      <c r="AA82" s="23">
        <f>AC82+AE82</f>
        <v>2978.3</v>
      </c>
      <c r="AB82" s="46">
        <f t="shared" ref="AB82:AH82" si="142">AB83</f>
        <v>0</v>
      </c>
      <c r="AC82" s="59">
        <f t="shared" si="142"/>
        <v>2378.3000000000002</v>
      </c>
      <c r="AD82" s="59">
        <f t="shared" si="142"/>
        <v>0</v>
      </c>
      <c r="AE82" s="46">
        <f t="shared" si="142"/>
        <v>600</v>
      </c>
      <c r="AF82" s="46">
        <f t="shared" si="142"/>
        <v>0</v>
      </c>
      <c r="AG82" s="46">
        <f t="shared" si="142"/>
        <v>0</v>
      </c>
      <c r="AH82" s="46">
        <f t="shared" si="142"/>
        <v>0</v>
      </c>
      <c r="AI82" s="23">
        <f>AK82+AM82+AN82+AO82+AP82</f>
        <v>2563.1</v>
      </c>
      <c r="AJ82" s="46">
        <f t="shared" ref="AJ82:AQ82" si="143">AJ83</f>
        <v>0</v>
      </c>
      <c r="AK82" s="46">
        <v>2563.1</v>
      </c>
      <c r="AL82" s="46">
        <f t="shared" si="143"/>
        <v>0</v>
      </c>
      <c r="AM82" s="46">
        <f>AM83</f>
        <v>0</v>
      </c>
      <c r="AN82" s="46">
        <f t="shared" si="143"/>
        <v>0</v>
      </c>
      <c r="AO82" s="46">
        <f t="shared" si="143"/>
        <v>0</v>
      </c>
      <c r="AP82" s="46">
        <f t="shared" si="143"/>
        <v>0</v>
      </c>
      <c r="AQ82" s="46">
        <f t="shared" si="143"/>
        <v>0</v>
      </c>
      <c r="AR82" s="23">
        <f>AT82+AV82</f>
        <v>1758.4</v>
      </c>
      <c r="AS82" s="46">
        <f t="shared" ref="AS82:AX82" si="144">AS83</f>
        <v>0</v>
      </c>
      <c r="AT82" s="46">
        <v>1758.4</v>
      </c>
      <c r="AU82" s="46">
        <f t="shared" si="144"/>
        <v>0</v>
      </c>
      <c r="AV82" s="46">
        <f t="shared" si="144"/>
        <v>0</v>
      </c>
      <c r="AW82" s="46">
        <f t="shared" si="144"/>
        <v>0</v>
      </c>
      <c r="AX82" s="46">
        <f t="shared" si="144"/>
        <v>0</v>
      </c>
      <c r="AY82" s="23">
        <f>BB82</f>
        <v>1758.4</v>
      </c>
      <c r="AZ82" s="46">
        <f t="shared" ref="AZ82:BN82" si="145">AZ83</f>
        <v>0</v>
      </c>
      <c r="BA82" s="46">
        <v>0</v>
      </c>
      <c r="BB82" s="46">
        <v>1758.4</v>
      </c>
      <c r="BC82" s="46">
        <f t="shared" si="145"/>
        <v>0</v>
      </c>
      <c r="BD82" s="46">
        <f t="shared" si="145"/>
        <v>0</v>
      </c>
      <c r="BE82" s="46">
        <f t="shared" si="145"/>
        <v>0</v>
      </c>
      <c r="BF82" s="46">
        <f t="shared" si="145"/>
        <v>0</v>
      </c>
      <c r="BG82" s="86">
        <f>BH82+BJ82+BK82+BL82+BM82+BN82+BO82+BP82</f>
        <v>1758.4</v>
      </c>
      <c r="BH82" s="46">
        <f t="shared" si="145"/>
        <v>0</v>
      </c>
      <c r="BI82" s="46">
        <v>0</v>
      </c>
      <c r="BJ82" s="46">
        <v>1758.4</v>
      </c>
      <c r="BK82" s="46">
        <f t="shared" si="145"/>
        <v>0</v>
      </c>
      <c r="BL82" s="46">
        <f t="shared" si="145"/>
        <v>0</v>
      </c>
      <c r="BM82" s="46">
        <f t="shared" si="145"/>
        <v>0</v>
      </c>
      <c r="BN82" s="46">
        <f t="shared" si="145"/>
        <v>0</v>
      </c>
    </row>
    <row r="83" spans="1:83" s="6" customFormat="1" ht="120.75" hidden="1" customHeight="1" x14ac:dyDescent="0.2">
      <c r="A83" s="47"/>
      <c r="B83" s="43" t="s">
        <v>19</v>
      </c>
      <c r="C83" s="43" t="s">
        <v>12</v>
      </c>
      <c r="D83" s="23">
        <f t="shared" ref="D83" si="146">K83+R83+AA83+AI83+AR83+AY83</f>
        <v>17955.2</v>
      </c>
      <c r="E83" s="46"/>
      <c r="F83" s="46"/>
      <c r="G83" s="46"/>
      <c r="H83" s="46"/>
      <c r="I83" s="46"/>
      <c r="J83" s="46"/>
      <c r="K83" s="46">
        <f t="shared" ref="K83" si="147">L83+M83+N83+O83+P83+Q83</f>
        <v>2099.9</v>
      </c>
      <c r="L83" s="46">
        <v>0</v>
      </c>
      <c r="M83" s="46">
        <v>1049.9000000000001</v>
      </c>
      <c r="N83" s="46"/>
      <c r="O83" s="46">
        <v>1050</v>
      </c>
      <c r="P83" s="46">
        <v>0</v>
      </c>
      <c r="Q83" s="46">
        <v>0</v>
      </c>
      <c r="R83" s="46">
        <f t="shared" ref="R83" si="148">S83+T83+U83+V83+W83+X83+Y83+Z83</f>
        <v>4330.6000000000004</v>
      </c>
      <c r="S83" s="46">
        <v>0</v>
      </c>
      <c r="T83" s="46">
        <v>0</v>
      </c>
      <c r="U83" s="46">
        <v>2830.6</v>
      </c>
      <c r="V83" s="46">
        <v>0</v>
      </c>
      <c r="W83" s="46">
        <v>1500</v>
      </c>
      <c r="X83" s="46">
        <v>0</v>
      </c>
      <c r="Y83" s="46">
        <v>0</v>
      </c>
      <c r="Z83" s="46">
        <v>0</v>
      </c>
      <c r="AA83" s="23">
        <f>AC83+AE83</f>
        <v>2978.3</v>
      </c>
      <c r="AB83" s="46">
        <v>0</v>
      </c>
      <c r="AC83" s="59">
        <v>2378.3000000000002</v>
      </c>
      <c r="AD83" s="59">
        <v>0</v>
      </c>
      <c r="AE83" s="46">
        <v>600</v>
      </c>
      <c r="AF83" s="46">
        <v>0</v>
      </c>
      <c r="AG83" s="46">
        <v>0</v>
      </c>
      <c r="AH83" s="46">
        <v>0</v>
      </c>
      <c r="AI83" s="23">
        <f>AK83+AM83</f>
        <v>2136.6</v>
      </c>
      <c r="AJ83" s="46">
        <v>0</v>
      </c>
      <c r="AK83" s="46">
        <v>2136.6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23">
        <f>AT83+AV83</f>
        <v>2136.6</v>
      </c>
      <c r="AS83" s="46">
        <v>0</v>
      </c>
      <c r="AT83" s="46">
        <v>2136.6</v>
      </c>
      <c r="AU83" s="46">
        <v>0</v>
      </c>
      <c r="AV83" s="46">
        <v>0</v>
      </c>
      <c r="AW83" s="46">
        <v>0</v>
      </c>
      <c r="AX83" s="46">
        <v>0</v>
      </c>
      <c r="AY83" s="23">
        <f>AZ83+BB83+BC83+BD83+BE83+BF83+BG83+BH83</f>
        <v>4273.2</v>
      </c>
      <c r="AZ83" s="46">
        <v>0</v>
      </c>
      <c r="BA83" s="46">
        <v>0</v>
      </c>
      <c r="BB83" s="46">
        <v>2136.6</v>
      </c>
      <c r="BC83" s="46">
        <v>0</v>
      </c>
      <c r="BD83" s="46">
        <v>0</v>
      </c>
      <c r="BE83" s="46">
        <v>0</v>
      </c>
      <c r="BF83" s="46">
        <v>0</v>
      </c>
      <c r="BG83" s="86">
        <f>BH83+BJ83+BK83+BL83+BM83+BN83+BO83+BP83</f>
        <v>2136.6</v>
      </c>
      <c r="BH83" s="46">
        <v>0</v>
      </c>
      <c r="BI83" s="46">
        <v>0</v>
      </c>
      <c r="BJ83" s="46">
        <v>2136.6</v>
      </c>
      <c r="BK83" s="46">
        <v>0</v>
      </c>
      <c r="BL83" s="46">
        <v>0</v>
      </c>
      <c r="BM83" s="46">
        <v>0</v>
      </c>
      <c r="BN83" s="46">
        <v>0</v>
      </c>
    </row>
    <row r="84" spans="1:83" s="6" customFormat="1" ht="53.25" customHeight="1" x14ac:dyDescent="0.2">
      <c r="A84" s="47" t="s">
        <v>78</v>
      </c>
      <c r="B84" s="43" t="s">
        <v>18</v>
      </c>
      <c r="C84" s="43" t="s">
        <v>18</v>
      </c>
      <c r="D84" s="23">
        <f>K84+R84+AA84+AI84+AR84+AY84+BG84</f>
        <v>1491.1000000000001</v>
      </c>
      <c r="E84" s="46"/>
      <c r="F84" s="46"/>
      <c r="G84" s="46"/>
      <c r="H84" s="46"/>
      <c r="I84" s="46"/>
      <c r="J84" s="46"/>
      <c r="K84" s="46">
        <f>N84</f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f>S84+T84+U84+V84+W84+X84+Y84+Z84</f>
        <v>550.1</v>
      </c>
      <c r="S84" s="46">
        <v>0</v>
      </c>
      <c r="T84" s="46">
        <v>0</v>
      </c>
      <c r="U84" s="46">
        <v>0</v>
      </c>
      <c r="V84" s="46">
        <v>550.1</v>
      </c>
      <c r="W84" s="46">
        <v>0</v>
      </c>
      <c r="X84" s="46">
        <v>0</v>
      </c>
      <c r="Y84" s="46">
        <v>0</v>
      </c>
      <c r="Z84" s="46">
        <v>0</v>
      </c>
      <c r="AA84" s="46">
        <f>AB84+AC84+AD84+AE84+AF84+AG84+AH84+AI84</f>
        <v>748.6</v>
      </c>
      <c r="AB84" s="46">
        <v>0</v>
      </c>
      <c r="AC84" s="59">
        <v>0</v>
      </c>
      <c r="AD84" s="59">
        <v>556.20000000000005</v>
      </c>
      <c r="AE84" s="46">
        <v>0</v>
      </c>
      <c r="AF84" s="46">
        <v>0</v>
      </c>
      <c r="AG84" s="46">
        <v>0</v>
      </c>
      <c r="AH84" s="46">
        <v>0</v>
      </c>
      <c r="AI84" s="46">
        <f>AJ84+AK84+AL84+AM84+AN84+AO84+AP84+AQ84</f>
        <v>192.4</v>
      </c>
      <c r="AJ84" s="46">
        <v>0</v>
      </c>
      <c r="AK84" s="46">
        <v>0</v>
      </c>
      <c r="AL84" s="46">
        <v>192.4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f>AS84+AT84+AU84+AV84+AW84+AX84+AY84+AZ84</f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f>AZ84+BB84+BC84+BD84+BE84+BF84+BG84+BH84</f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f>BH84+BJ84+BK84+BL84+BM84+BN84+BO84+BP84</f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</row>
    <row r="85" spans="1:83" s="17" customFormat="1" ht="30.75" hidden="1" customHeight="1" x14ac:dyDescent="0.2">
      <c r="A85" s="47"/>
      <c r="B85" s="43"/>
      <c r="C85" s="43"/>
      <c r="D85" s="60">
        <f>K85</f>
        <v>0</v>
      </c>
      <c r="E85" s="60"/>
      <c r="F85" s="60"/>
      <c r="G85" s="60"/>
      <c r="H85" s="60"/>
      <c r="I85" s="60"/>
      <c r="J85" s="60"/>
      <c r="K85" s="60">
        <f>N85</f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f>S85+T85+U85+V85+W85+X85+Y85+Z85</f>
        <v>0</v>
      </c>
      <c r="S85" s="60">
        <v>0</v>
      </c>
      <c r="T85" s="60">
        <v>0</v>
      </c>
      <c r="U85" s="60">
        <v>0</v>
      </c>
      <c r="V85" s="60">
        <v>0</v>
      </c>
      <c r="W85" s="60">
        <v>0</v>
      </c>
      <c r="X85" s="60">
        <v>0</v>
      </c>
      <c r="Y85" s="60">
        <v>0</v>
      </c>
      <c r="Z85" s="60">
        <v>0</v>
      </c>
      <c r="AA85" s="60">
        <f>AB85+AC85+AD85+AE85+AF85+AG85+AH85</f>
        <v>0</v>
      </c>
      <c r="AB85" s="60">
        <v>0</v>
      </c>
      <c r="AC85" s="61">
        <v>0</v>
      </c>
      <c r="AD85" s="61">
        <v>0</v>
      </c>
      <c r="AE85" s="60">
        <v>0</v>
      </c>
      <c r="AF85" s="60">
        <v>0</v>
      </c>
      <c r="AG85" s="60">
        <v>0</v>
      </c>
      <c r="AH85" s="60">
        <v>0</v>
      </c>
      <c r="AI85" s="60">
        <f>AJ85+AK85+AL85+AM85+AN85+AO85+AP85+AQ85</f>
        <v>0</v>
      </c>
      <c r="AJ85" s="60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0</v>
      </c>
      <c r="AP85" s="60">
        <v>0</v>
      </c>
      <c r="AQ85" s="60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60">
        <v>0</v>
      </c>
      <c r="BA85" s="60"/>
      <c r="BB85" s="60">
        <v>0</v>
      </c>
      <c r="BC85" s="60">
        <v>0</v>
      </c>
      <c r="BD85" s="60">
        <v>0</v>
      </c>
      <c r="BE85" s="60">
        <v>0</v>
      </c>
      <c r="BF85" s="60">
        <v>0</v>
      </c>
      <c r="BG85" s="60">
        <f>BH85+BJ85+BK85+BL85+BM85+BN85</f>
        <v>0</v>
      </c>
      <c r="BH85" s="60">
        <v>0</v>
      </c>
      <c r="BI85" s="60"/>
      <c r="BJ85" s="60">
        <v>0</v>
      </c>
      <c r="BK85" s="60">
        <v>0</v>
      </c>
      <c r="BL85" s="60">
        <v>0</v>
      </c>
      <c r="BM85" s="60">
        <v>0</v>
      </c>
      <c r="BN85" s="60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8" t="s">
        <v>53</v>
      </c>
      <c r="B86" s="62" t="s">
        <v>56</v>
      </c>
      <c r="C86" s="62" t="s">
        <v>50</v>
      </c>
      <c r="D86" s="63">
        <f>K86+R86+AA86+AI86+AR86+AY86+BG86</f>
        <v>187.60000000000002</v>
      </c>
      <c r="E86" s="63"/>
      <c r="F86" s="63"/>
      <c r="G86" s="63"/>
      <c r="H86" s="63"/>
      <c r="I86" s="63"/>
      <c r="J86" s="63"/>
      <c r="K86" s="63">
        <f>L86+M86+N86+O86+P86+Q86</f>
        <v>187.60000000000002</v>
      </c>
      <c r="L86" s="63">
        <v>0</v>
      </c>
      <c r="M86" s="63">
        <v>162.30000000000001</v>
      </c>
      <c r="N86" s="63">
        <v>25.3</v>
      </c>
      <c r="O86" s="63">
        <v>0</v>
      </c>
      <c r="P86" s="63">
        <v>0</v>
      </c>
      <c r="Q86" s="63">
        <v>0</v>
      </c>
      <c r="R86" s="63">
        <f>S86+T86+U86+V86+W86+X86+Y86+Z86</f>
        <v>0</v>
      </c>
      <c r="S86" s="63">
        <v>0</v>
      </c>
      <c r="T86" s="63">
        <v>0</v>
      </c>
      <c r="U86" s="63">
        <v>0</v>
      </c>
      <c r="V86" s="63">
        <v>0</v>
      </c>
      <c r="W86" s="63">
        <v>0</v>
      </c>
      <c r="X86" s="63">
        <v>0</v>
      </c>
      <c r="Y86" s="63">
        <v>0</v>
      </c>
      <c r="Z86" s="63">
        <v>0</v>
      </c>
      <c r="AA86" s="63">
        <f>AB86+AC86+AD86+AE86+AF86+AG86+AH86</f>
        <v>0</v>
      </c>
      <c r="AB86" s="63">
        <v>0</v>
      </c>
      <c r="AC86" s="64">
        <v>0</v>
      </c>
      <c r="AD86" s="64">
        <v>0</v>
      </c>
      <c r="AE86" s="63">
        <v>0</v>
      </c>
      <c r="AF86" s="63">
        <v>0</v>
      </c>
      <c r="AG86" s="63">
        <v>0</v>
      </c>
      <c r="AH86" s="63">
        <v>0</v>
      </c>
      <c r="AI86" s="63">
        <f>AJ86+AK86+AL86+AM86+AN86+AO86+AP86+AQ86</f>
        <v>0</v>
      </c>
      <c r="AJ86" s="63">
        <v>0</v>
      </c>
      <c r="AK86" s="63">
        <v>0</v>
      </c>
      <c r="AL86" s="63">
        <v>0</v>
      </c>
      <c r="AM86" s="63">
        <v>0</v>
      </c>
      <c r="AN86" s="63">
        <v>0</v>
      </c>
      <c r="AO86" s="63">
        <v>0</v>
      </c>
      <c r="AP86" s="63">
        <v>0</v>
      </c>
      <c r="AQ86" s="63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3">
        <v>0</v>
      </c>
      <c r="BA86" s="63">
        <v>0</v>
      </c>
      <c r="BB86" s="63">
        <v>0</v>
      </c>
      <c r="BC86" s="63">
        <v>0</v>
      </c>
      <c r="BD86" s="63">
        <v>0</v>
      </c>
      <c r="BE86" s="63">
        <v>0</v>
      </c>
      <c r="BF86" s="63">
        <v>0</v>
      </c>
      <c r="BG86" s="63">
        <f>BH86+BJ86+BK86+BL86+BM86+BN86</f>
        <v>0</v>
      </c>
      <c r="BH86" s="63">
        <v>0</v>
      </c>
      <c r="BI86" s="63">
        <v>0</v>
      </c>
      <c r="BJ86" s="63">
        <v>0</v>
      </c>
      <c r="BK86" s="63">
        <v>0</v>
      </c>
      <c r="BL86" s="63">
        <v>0</v>
      </c>
      <c r="BM86" s="63">
        <v>0</v>
      </c>
      <c r="BN86" s="63">
        <v>0</v>
      </c>
    </row>
    <row r="87" spans="1:83" s="18" customFormat="1" ht="76.5" x14ac:dyDescent="0.2">
      <c r="A87" s="70" t="s">
        <v>79</v>
      </c>
      <c r="B87" s="43" t="s">
        <v>56</v>
      </c>
      <c r="C87" s="43" t="s">
        <v>12</v>
      </c>
      <c r="D87" s="60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60">
        <f>AD87+AC87</f>
        <v>2352.3000000000002</v>
      </c>
      <c r="AB87" s="20"/>
      <c r="AC87" s="59">
        <v>2000</v>
      </c>
      <c r="AD87" s="61">
        <v>352.3</v>
      </c>
      <c r="AE87" s="20"/>
      <c r="AF87" s="20"/>
      <c r="AG87" s="20"/>
      <c r="AH87" s="20"/>
      <c r="AI87" s="60">
        <f>AJ87+AK87+AL87+AM87+AN87+AO87+AP87+AQ87</f>
        <v>0</v>
      </c>
      <c r="AJ87" s="60">
        <v>0</v>
      </c>
      <c r="AK87" s="61"/>
      <c r="AL87" s="61">
        <v>0</v>
      </c>
      <c r="AM87" s="60"/>
      <c r="AN87" s="60"/>
      <c r="AO87" s="60"/>
      <c r="AP87" s="60"/>
      <c r="AQ87" s="60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0"/>
      <c r="BC87" s="60"/>
      <c r="BD87" s="60"/>
      <c r="BE87" s="60"/>
      <c r="BF87" s="60"/>
      <c r="BG87" s="60">
        <v>0</v>
      </c>
      <c r="BH87" s="60"/>
      <c r="BI87" s="60"/>
      <c r="BJ87" s="60"/>
      <c r="BK87" s="60"/>
      <c r="BL87" s="60"/>
      <c r="BM87" s="60"/>
      <c r="BN87" s="60"/>
    </row>
    <row r="88" spans="1:83" s="18" customFormat="1" ht="76.5" x14ac:dyDescent="0.2">
      <c r="A88" s="65" t="s">
        <v>60</v>
      </c>
      <c r="B88" s="43" t="s">
        <v>56</v>
      </c>
      <c r="C88" s="43" t="s">
        <v>12</v>
      </c>
      <c r="D88" s="59">
        <f>K88+R88+AA88+AI88+AR88+AY88+BG88</f>
        <v>1080.4000000000001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66"/>
      <c r="S88" s="46"/>
      <c r="T88" s="46"/>
      <c r="U88" s="46"/>
      <c r="V88" s="46"/>
      <c r="W88" s="46"/>
      <c r="X88" s="46"/>
      <c r="Y88" s="46"/>
      <c r="Z88" s="46"/>
      <c r="AA88" s="46">
        <f>AD88</f>
        <v>1000</v>
      </c>
      <c r="AB88" s="61"/>
      <c r="AC88" s="61"/>
      <c r="AD88" s="61">
        <v>1000</v>
      </c>
      <c r="AE88" s="19"/>
      <c r="AF88" s="19"/>
      <c r="AG88" s="19"/>
      <c r="AH88" s="19"/>
      <c r="AI88" s="61">
        <f>AL88</f>
        <v>80.400000000000006</v>
      </c>
      <c r="AJ88" s="61"/>
      <c r="AK88" s="60"/>
      <c r="AL88" s="60">
        <v>80.400000000000006</v>
      </c>
      <c r="AM88" s="60"/>
      <c r="AN88" s="60"/>
      <c r="AO88" s="60"/>
      <c r="AP88" s="60"/>
      <c r="AQ88" s="60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60"/>
      <c r="BA88" s="60"/>
      <c r="BB88" s="61"/>
      <c r="BC88" s="61"/>
      <c r="BD88" s="61"/>
      <c r="BE88" s="61"/>
      <c r="BF88" s="61"/>
      <c r="BG88" s="60">
        <v>0</v>
      </c>
      <c r="BH88" s="60"/>
      <c r="BI88" s="60"/>
      <c r="BJ88" s="61"/>
      <c r="BK88" s="61"/>
      <c r="BL88" s="61"/>
      <c r="BM88" s="61"/>
      <c r="BN88" s="61"/>
    </row>
    <row r="89" spans="1:83" ht="51.75" customHeight="1" x14ac:dyDescent="0.2">
      <c r="R89" s="67"/>
      <c r="S89" s="68"/>
      <c r="T89" s="68"/>
      <c r="U89" s="68"/>
      <c r="V89" s="68"/>
      <c r="W89" s="68"/>
      <c r="X89" s="68"/>
      <c r="Y89" s="68"/>
      <c r="Z89" s="68"/>
      <c r="AA89" s="67"/>
      <c r="AB89" s="69"/>
      <c r="AC89" s="69"/>
      <c r="AD89" s="69"/>
      <c r="AE89" s="69"/>
      <c r="AF89" s="69"/>
      <c r="AG89" s="69"/>
      <c r="AH89" s="69"/>
      <c r="AI89" s="69"/>
      <c r="AJ89" s="69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R97" s="6"/>
      <c r="AS97" s="6"/>
      <c r="AT97" s="6"/>
      <c r="AV97" s="6"/>
      <c r="AW97" s="6"/>
      <c r="AX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2024-08-15T09:02:41Z</dcterms:modified>
</cp:coreProperties>
</file>