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480" windowHeight="10650" activeTab="0"/>
  </bookViews>
  <sheets>
    <sheet name="Отчет" sheetId="1" r:id="rId1"/>
    <sheet name="Рейтинг - 1 группа" sheetId="2" r:id="rId2"/>
    <sheet name="Рейтинг - 2 группа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Titles" localSheetId="0">'Отчет'!$A:$A,'Отчет'!$3:$6</definedName>
    <definedName name="_xlnm.Print_Area" localSheetId="0">'Отчет'!$A$1:$BJ$16</definedName>
    <definedName name="_xlnm.Print_Area" localSheetId="1">'Рейтинг - 1 группа'!$A$1:$C$12</definedName>
  </definedNames>
  <calcPr fullCalcOnLoad="1"/>
</workbook>
</file>

<file path=xl/sharedStrings.xml><?xml version="1.0" encoding="utf-8"?>
<sst xmlns="http://schemas.openxmlformats.org/spreadsheetml/2006/main" count="155" uniqueCount="63">
  <si>
    <t>1. Среднесрочное финансовое планирование</t>
  </si>
  <si>
    <t>Сумма оценок в группе</t>
  </si>
  <si>
    <t>Оценка по группе с учетом веса</t>
  </si>
  <si>
    <t>Оценка с учётом веса показателя</t>
  </si>
  <si>
    <t>2. Исполнение бюджета</t>
  </si>
  <si>
    <t>4. Контроль и аудит</t>
  </si>
  <si>
    <t>5. Исполнение судебных актов</t>
  </si>
  <si>
    <t>Оценка по показателю</t>
  </si>
  <si>
    <t xml:space="preserve">Относительный вес показателя </t>
  </si>
  <si>
    <t>Значение показателя,
%</t>
  </si>
  <si>
    <t xml:space="preserve">Сумма баллов </t>
  </si>
  <si>
    <t xml:space="preserve">среднее значение достигнутого качества </t>
  </si>
  <si>
    <t>С учётом корректировки при невозможности рассчета показателей</t>
  </si>
  <si>
    <t>С учётом корректировки при невозможности рассчета показателя 1.3.</t>
  </si>
  <si>
    <t>3.5. Степень реализации плана мероприятий ведомственной программы повышения эффективности бюджетных расходов (далее-ППЭБР) - рассчитывается по итогам годового мониторинга</t>
  </si>
  <si>
    <t xml:space="preserve">Место в рейтинге </t>
  </si>
  <si>
    <t>Итоговая оценка, в баллах</t>
  </si>
  <si>
    <t>максимально возможное значение</t>
  </si>
  <si>
    <t>максимальное достигнутое значение</t>
  </si>
  <si>
    <t>среднее значение</t>
  </si>
  <si>
    <t>минимальное достигнутое значение</t>
  </si>
  <si>
    <t>Среднее значение показателя</t>
  </si>
  <si>
    <t>Значение P1</t>
  </si>
  <si>
    <t>2.2 Отклонение показателей по расходам от предельных объемов оплаты денежных обязательств, доведенных ГАС (за исключением расходов в целях финансового обеспечения или софинансирования которых, бюджету района  предоставляются из федерального и республиканского бюджетов межбюджетные трансферты)</t>
  </si>
  <si>
    <t>2.4 Эффективность управления просроченной кредиторской задолженностью по расчётам с поставщиками и подрядчиками - рассчитывается по итогам годового мониторинга</t>
  </si>
  <si>
    <t>2.5 Динамика управления просроченной кредиторской задолженностью по расчётам с поставщиками и подрядчиками - рассчитывается по итогам годового мониторинга</t>
  </si>
  <si>
    <t>2.1 Доля не исполненных ГАС на конец отчетного периода бюджетных ассигнований - рассчитывается по итогам годового мониторинга</t>
  </si>
  <si>
    <t>1.3 Своевременность представления обоснований бюджетных ассигнований на очередной финансовый год и плановый период - рассчитывается по итогам годового мониторинга</t>
  </si>
  <si>
    <t>1.2 Обоснованность представленных предложений для внесения изменений в сводную бюджетную роспись бюджета района в течение финансового года</t>
  </si>
  <si>
    <t xml:space="preserve">1.1 Качество планирования бюджетных расходов </t>
  </si>
  <si>
    <t>2.6 Динамика управления дебиторской задолженностью по расчётам с поставщиками и подрядчиками - рассчитывается по итогам годового мониторинга</t>
  </si>
  <si>
    <t>х</t>
  </si>
  <si>
    <t>4.1 Динамика нарушений, выявленных в ходе мероприятий внутреннего контроля - рассчитывается по итогам годового мониторинга</t>
  </si>
  <si>
    <t>4.3 Качество подготовки годовой бюджетной отчетности</t>
  </si>
  <si>
    <t>4.4 Доля недостач и хищений денежных средств и материальных ценностей - рассчитывается по итогам годового мониторинга</t>
  </si>
  <si>
    <t xml:space="preserve">5.1 Приостановление операций по расходованию средств на лицевых счетах подведомственных ГРБС получателей средств бюджета района в связи с нарушением процедур исполнения судебных актов, предусматривающих обращение взыскания на средства бюджета района по обязательствам казенных учреждений </t>
  </si>
  <si>
    <t>5.2 Сумма, подлежащая взысканию по исполнительным документам</t>
  </si>
  <si>
    <t>3. Учет и отчетность</t>
  </si>
  <si>
    <t>Ранг по итогам оценки 2022 года</t>
  </si>
  <si>
    <t>нет представлений в отчетном году</t>
  </si>
  <si>
    <t>в отчетном году исполнены все представления</t>
  </si>
  <si>
    <t>не рассчитывается</t>
  </si>
  <si>
    <t>С учётом корректировки веса показателя 4.5</t>
  </si>
  <si>
    <t>-</t>
  </si>
  <si>
    <t>С учётом корректировки веса показателя 3.1, 3.2</t>
  </si>
  <si>
    <t>Главные распорядители бюджетных средств бюджета муниципального образования муниципального района "Печора"</t>
  </si>
  <si>
    <r>
      <t xml:space="preserve">Рейтинг главных администраторов средств бюджета муниципального образования муниципального района "Печора", имеющие подведомственную сеть муниципальных казенных учреждений муниципального образования муниципального района «Печора» и (или) выполняющие функции и полномочия учредителя бюджетных и автономных учреждений муниципального образования муниципального района «Печора», 
по итогам 2023 года
</t>
    </r>
    <r>
      <rPr>
        <b/>
        <u val="single"/>
        <sz val="12"/>
        <rFont val="Times New Roman"/>
        <family val="1"/>
      </rPr>
      <t>(2 группа)</t>
    </r>
  </si>
  <si>
    <t>Управление образования муниципального района "Печора"</t>
  </si>
  <si>
    <t>Управление культуры и туризма муниципального района "Печора"</t>
  </si>
  <si>
    <t>Администрация муниципального района "Печора"</t>
  </si>
  <si>
    <t>Главные распорядители средств бюджета муниципального образования муниципального района «Печора»</t>
  </si>
  <si>
    <t>Совет муниципального района "Печора"</t>
  </si>
  <si>
    <t>Комитет по управлению муниципальной собственностью муниципального района "Печора"</t>
  </si>
  <si>
    <t>Управление финансов муниципального района "Печора"</t>
  </si>
  <si>
    <r>
      <t xml:space="preserve">Рейтинг главных администраторов средств бюджета муниципального образования муниципального района "Печора", не имеющие подведомственную сеть муниципальных казенных учреждений муниципального образования муниципального района «Печора» и (или) не выполняющие функции и полномочия учредителя бюджетных и автономных учреждений муниципального образования муниципального района «Печора»,
по итогам 2023 года
</t>
    </r>
    <r>
      <rPr>
        <b/>
        <u val="single"/>
        <sz val="12"/>
        <rFont val="Times New Roman"/>
        <family val="1"/>
      </rPr>
      <t>(1 группа)</t>
    </r>
  </si>
  <si>
    <t>Отчёт о результатах годового мониторинга качества финансового менеджмента в отношении главных администраторов средств бюджета муниципального образования муниципального района "Печора" за 2023 год</t>
  </si>
  <si>
    <t>1.4 Своевременность и качество представления ГАС РРО в Управление</t>
  </si>
  <si>
    <t>4.2 Отсутствие нарушения главными администраторами бюджетных средств сроков представления годовой бюджетной отчетности в Управление</t>
  </si>
  <si>
    <t>2.3 Отклонение показателей по расходам от квартального кассового плана по расходам на смете ГАС (за исключением расходов в целях финансового обеспечения или софинансирования которых, бюджету района  предоставляются из федерального и республиканского бюджетов межбюджетные трансферты)</t>
  </si>
  <si>
    <t xml:space="preserve">3.2 Размещение на Официальном сайте Российской Федерации информации о деятельностимуниципальных учреждений МО МР "Печора"  (bus.gov.ru), в отношении которых орган исполнительной власти осуществляет функции и полномочия учредителя </t>
  </si>
  <si>
    <t>4.5 Качество исполнения представлений и предписаний Контрольно-счетной комиссией муниципального района «Печора»</t>
  </si>
  <si>
    <t>Ранг по итогам оценки 2023 года</t>
  </si>
  <si>
    <t>3.1 Своевременность и качество представления Отчёта о выполнении плана по сети, штатам и контингентам получателей бюджетных средств, состоящих на бюджете района - рассчитывается по итогам годового мониторинга (Отчет в 2023 году не запрашивался)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</si>
</sst>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_р_."/>
    <numFmt numFmtId="177" formatCode="000000"/>
    <numFmt numFmtId="178" formatCode="#,##0.00_р_."/>
    <numFmt numFmtId="179" formatCode="#,##0.00&quot;р.&quot;"/>
    <numFmt numFmtId="180" formatCode="#,##0.000_р_."/>
    <numFmt numFmtId="181" formatCode="#,##0_р_."/>
    <numFmt numFmtId="182" formatCode="#,##0.0000_р_."/>
    <numFmt numFmtId="183" formatCode="#,##0.00000_р_."/>
    <numFmt numFmtId="184" formatCode="#,##0.000000_р_."/>
    <numFmt numFmtId="185" formatCode="#,##0.0000000_р_."/>
    <numFmt numFmtId="186" formatCode="#,##0.00000000_р_."/>
    <numFmt numFmtId="187" formatCode="#,##0.000000000_р_."/>
    <numFmt numFmtId="188" formatCode="#,##0.0000000000_р_."/>
    <numFmt numFmtId="189" formatCode="#,##0.00000000000_р_."/>
    <numFmt numFmtId="190" formatCode="#,##0.0"/>
    <numFmt numFmtId="191" formatCode="_-* #,##0.0_р_._-;\-* #,##0.0_р_._-;_-* &quot;-&quot;??_р_._-;_-@_-"/>
    <numFmt numFmtId="192" formatCode="0.0"/>
    <numFmt numFmtId="193" formatCode="_-* #,##0.0_р_._-;\-* #,##0.0_р_._-;_-* &quot;-&quot;?_р_._-;_-@_-"/>
    <numFmt numFmtId="194" formatCode="0.000"/>
    <numFmt numFmtId="195" formatCode="0.0000"/>
    <numFmt numFmtId="196" formatCode="#,##0_ ;\-#,##0\ "/>
    <numFmt numFmtId="197" formatCode="0.00000"/>
    <numFmt numFmtId="198" formatCode="#,##0.00_ ;\-#,##0.00\ "/>
  </numFmts>
  <fonts count="55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16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7.5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2" fontId="2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0" fontId="2" fillId="19" borderId="0" xfId="0" applyFont="1" applyFill="1" applyBorder="1" applyAlignment="1">
      <alignment/>
    </xf>
    <xf numFmtId="0" fontId="2" fillId="0" borderId="0" xfId="0" applyFont="1" applyFill="1" applyAlignment="1">
      <alignment vertical="top"/>
    </xf>
    <xf numFmtId="194" fontId="0" fillId="0" borderId="0" xfId="0" applyNumberFormat="1" applyBorder="1" applyAlignment="1">
      <alignment/>
    </xf>
    <xf numFmtId="0" fontId="4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 wrapText="1"/>
    </xf>
    <xf numFmtId="194" fontId="11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92" fontId="11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92" fontId="10" fillId="0" borderId="0" xfId="0" applyNumberFormat="1" applyFont="1" applyAlignment="1">
      <alignment horizontal="center"/>
    </xf>
    <xf numFmtId="0" fontId="11" fillId="0" borderId="12" xfId="0" applyFont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194" fontId="11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194" fontId="53" fillId="0" borderId="12" xfId="0" applyNumberFormat="1" applyFont="1" applyBorder="1" applyAlignment="1">
      <alignment/>
    </xf>
    <xf numFmtId="0" fontId="54" fillId="0" borderId="12" xfId="0" applyFont="1" applyBorder="1" applyAlignment="1">
      <alignment/>
    </xf>
    <xf numFmtId="194" fontId="3" fillId="0" borderId="12" xfId="0" applyNumberFormat="1" applyFont="1" applyBorder="1" applyAlignment="1">
      <alignment/>
    </xf>
    <xf numFmtId="194" fontId="3" fillId="0" borderId="12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/>
    </xf>
    <xf numFmtId="0" fontId="10" fillId="0" borderId="0" xfId="0" applyFont="1" applyBorder="1" applyAlignment="1">
      <alignment vertical="top" wrapText="1"/>
    </xf>
    <xf numFmtId="194" fontId="3" fillId="0" borderId="12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10" fillId="0" borderId="12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34" borderId="12" xfId="0" applyFont="1" applyFill="1" applyBorder="1" applyAlignment="1">
      <alignment/>
    </xf>
    <xf numFmtId="2" fontId="3" fillId="34" borderId="12" xfId="0" applyNumberFormat="1" applyFont="1" applyFill="1" applyBorder="1" applyAlignment="1">
      <alignment horizontal="center"/>
    </xf>
    <xf numFmtId="2" fontId="3" fillId="35" borderId="12" xfId="0" applyNumberFormat="1" applyFont="1" applyFill="1" applyBorder="1" applyAlignment="1">
      <alignment horizontal="center" vertical="top" wrapText="1"/>
    </xf>
    <xf numFmtId="2" fontId="3" fillId="35" borderId="12" xfId="0" applyNumberFormat="1" applyFont="1" applyFill="1" applyBorder="1" applyAlignment="1">
      <alignment horizontal="center"/>
    </xf>
    <xf numFmtId="2" fontId="3" fillId="34" borderId="12" xfId="0" applyNumberFormat="1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right"/>
    </xf>
    <xf numFmtId="0" fontId="3" fillId="34" borderId="12" xfId="0" applyFont="1" applyFill="1" applyBorder="1" applyAlignment="1">
      <alignment horizontal="center" vertical="center"/>
    </xf>
    <xf numFmtId="2" fontId="3" fillId="36" borderId="12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top" wrapText="1"/>
    </xf>
    <xf numFmtId="0" fontId="2" fillId="37" borderId="12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19" borderId="12" xfId="0" applyFont="1" applyFill="1" applyBorder="1" applyAlignment="1">
      <alignment/>
    </xf>
    <xf numFmtId="2" fontId="3" fillId="19" borderId="12" xfId="0" applyNumberFormat="1" applyFont="1" applyFill="1" applyBorder="1" applyAlignment="1">
      <alignment horizontal="center"/>
    </xf>
    <xf numFmtId="2" fontId="3" fillId="19" borderId="12" xfId="0" applyNumberFormat="1" applyFont="1" applyFill="1" applyBorder="1" applyAlignment="1">
      <alignment horizontal="center" vertical="top" wrapText="1"/>
    </xf>
    <xf numFmtId="2" fontId="3" fillId="19" borderId="12" xfId="0" applyNumberFormat="1" applyFont="1" applyFill="1" applyBorder="1" applyAlignment="1">
      <alignment horizontal="center" vertical="center"/>
    </xf>
    <xf numFmtId="0" fontId="3" fillId="19" borderId="12" xfId="0" applyFont="1" applyFill="1" applyBorder="1" applyAlignment="1">
      <alignment horizontal="center" vertical="center"/>
    </xf>
    <xf numFmtId="0" fontId="3" fillId="19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3" fillId="19" borderId="12" xfId="0" applyFont="1" applyFill="1" applyBorder="1" applyAlignment="1">
      <alignment horizontal="right"/>
    </xf>
    <xf numFmtId="0" fontId="3" fillId="19" borderId="12" xfId="0" applyFont="1" applyFill="1" applyBorder="1" applyAlignment="1">
      <alignment horizontal="center" vertical="top" wrapText="1"/>
    </xf>
    <xf numFmtId="0" fontId="2" fillId="19" borderId="12" xfId="0" applyFont="1" applyFill="1" applyBorder="1" applyAlignment="1">
      <alignment/>
    </xf>
    <xf numFmtId="0" fontId="2" fillId="31" borderId="12" xfId="0" applyFont="1" applyFill="1" applyBorder="1" applyAlignment="1">
      <alignment horizontal="left" vertical="top" wrapText="1"/>
    </xf>
    <xf numFmtId="194" fontId="3" fillId="0" borderId="12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/>
    </xf>
    <xf numFmtId="194" fontId="3" fillId="36" borderId="12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1" fontId="2" fillId="37" borderId="12" xfId="0" applyNumberFormat="1" applyFont="1" applyFill="1" applyBorder="1" applyAlignment="1">
      <alignment/>
    </xf>
    <xf numFmtId="194" fontId="2" fillId="37" borderId="12" xfId="0" applyNumberFormat="1" applyFont="1" applyFill="1" applyBorder="1" applyAlignment="1">
      <alignment/>
    </xf>
    <xf numFmtId="194" fontId="7" fillId="34" borderId="12" xfId="0" applyNumberFormat="1" applyFont="1" applyFill="1" applyBorder="1" applyAlignment="1">
      <alignment/>
    </xf>
    <xf numFmtId="194" fontId="53" fillId="36" borderId="12" xfId="0" applyNumberFormat="1" applyFont="1" applyFill="1" applyBorder="1" applyAlignment="1">
      <alignment/>
    </xf>
    <xf numFmtId="194" fontId="53" fillId="0" borderId="12" xfId="0" applyNumberFormat="1" applyFont="1" applyFill="1" applyBorder="1" applyAlignment="1">
      <alignment horizontal="right"/>
    </xf>
    <xf numFmtId="1" fontId="2" fillId="37" borderId="12" xfId="0" applyNumberFormat="1" applyFont="1" applyFill="1" applyBorder="1" applyAlignment="1">
      <alignment horizontal="center"/>
    </xf>
    <xf numFmtId="194" fontId="14" fillId="34" borderId="12" xfId="0" applyNumberFormat="1" applyFont="1" applyFill="1" applyBorder="1" applyAlignment="1">
      <alignment/>
    </xf>
    <xf numFmtId="194" fontId="2" fillId="34" borderId="12" xfId="0" applyNumberFormat="1" applyFont="1" applyFill="1" applyBorder="1" applyAlignment="1">
      <alignment/>
    </xf>
    <xf numFmtId="194" fontId="3" fillId="0" borderId="12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3" fillId="31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26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3" fillId="31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2" fillId="35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087;&#1088;&#1086;&#1089;\&#1054;&#1090;%20&#1091;&#1095;&#1088;&#1077;&#1078;&#1076;&#1077;&#1085;&#1080;&#1081;\&#1059;&#106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087;&#1088;&#1086;&#1089;\&#1054;&#1090;%20&#1091;&#1095;&#1088;&#1077;&#1078;&#1076;&#1077;&#1085;&#1080;&#1081;\&#1057;&#1086;&#1074;&#1077;&#1090;%20&#1052;&#1056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087;&#1088;&#1086;&#1089;\&#1054;&#1090;%20&#1091;&#1095;&#1088;&#1077;&#1078;&#1076;&#1077;&#1085;&#1080;&#1081;\&#1050;&#1091;&#1083;&#1100;&#1090;&#1091;&#1088;&#1072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087;&#1088;&#1086;&#1089;\&#1054;&#1090;%20&#1091;&#1095;&#1088;&#1077;&#1078;&#1076;&#1077;&#1085;&#1080;&#1081;\&#1059;&#1054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087;&#1088;&#1086;&#1089;\&#1054;&#1090;%20&#1091;&#1095;&#1088;&#1077;&#1078;&#1076;&#1077;&#1085;&#1080;&#1081;\&#1052;&#1056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087;&#1088;&#1086;&#1089;\&#1054;&#1090;%20&#1091;&#1095;&#1088;&#1077;&#1078;&#1076;&#1077;&#1085;&#1080;&#1081;\&#1050;&#1059;&#1052;&#105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"/>
      <sheetName val="1.1"/>
      <sheetName val="1.2"/>
      <sheetName val="1.3"/>
      <sheetName val="1.4"/>
      <sheetName val="2.1"/>
      <sheetName val="2.2"/>
      <sheetName val="2.3"/>
      <sheetName val="2.4"/>
      <sheetName val="2.5"/>
      <sheetName val="2.6"/>
      <sheetName val="3.1"/>
      <sheetName val="3.2"/>
      <sheetName val="4.1"/>
      <sheetName val="4.2"/>
      <sheetName val="4.3"/>
      <sheetName val="4.4"/>
      <sheetName val="4.5"/>
      <sheetName val="5.1"/>
      <sheetName val="5.2"/>
    </sheetNames>
    <sheetDataSet>
      <sheetData sheetId="0">
        <row r="8">
          <cell r="K8">
            <v>0.3735656753937445</v>
          </cell>
        </row>
        <row r="9">
          <cell r="K9">
            <v>1</v>
          </cell>
        </row>
        <row r="10">
          <cell r="K10">
            <v>1</v>
          </cell>
        </row>
        <row r="11">
          <cell r="K11">
            <v>1</v>
          </cell>
        </row>
        <row r="15">
          <cell r="K15">
            <v>0.7633174408524865</v>
          </cell>
        </row>
        <row r="16">
          <cell r="K16">
            <v>1</v>
          </cell>
        </row>
        <row r="17">
          <cell r="K17">
            <v>1</v>
          </cell>
        </row>
        <row r="18">
          <cell r="K18">
            <v>1</v>
          </cell>
        </row>
        <row r="19">
          <cell r="K19">
            <v>1</v>
          </cell>
        </row>
        <row r="29">
          <cell r="K29">
            <v>1</v>
          </cell>
        </row>
        <row r="30">
          <cell r="K30">
            <v>1</v>
          </cell>
        </row>
        <row r="31">
          <cell r="K31">
            <v>1</v>
          </cell>
        </row>
        <row r="32">
          <cell r="K32">
            <v>1</v>
          </cell>
        </row>
        <row r="37">
          <cell r="K37">
            <v>1</v>
          </cell>
        </row>
        <row r="38">
          <cell r="K38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"/>
      <sheetName val="1.1"/>
      <sheetName val="1.2"/>
      <sheetName val="1.3"/>
      <sheetName val="1.4"/>
      <sheetName val="2.1"/>
      <sheetName val="2.2"/>
      <sheetName val="2.3"/>
      <sheetName val="2.4"/>
      <sheetName val="2.5"/>
      <sheetName val="2.6"/>
      <sheetName val="3.1"/>
      <sheetName val="3.2"/>
      <sheetName val="4.1"/>
      <sheetName val="4.2"/>
      <sheetName val="4.3"/>
      <sheetName val="4.4"/>
      <sheetName val="4.5"/>
      <sheetName val="5.1"/>
      <sheetName val="5.2"/>
    </sheetNames>
    <sheetDataSet>
      <sheetData sheetId="0">
        <row r="8">
          <cell r="K8">
            <v>0</v>
          </cell>
        </row>
        <row r="9">
          <cell r="K9">
            <v>1</v>
          </cell>
        </row>
        <row r="10">
          <cell r="K10">
            <v>1</v>
          </cell>
        </row>
        <row r="11">
          <cell r="K11">
            <v>0.8</v>
          </cell>
        </row>
        <row r="15">
          <cell r="K15">
            <v>0.2796300358265695</v>
          </cell>
        </row>
        <row r="16">
          <cell r="K16">
            <v>0.5</v>
          </cell>
        </row>
        <row r="17">
          <cell r="K17">
            <v>1</v>
          </cell>
        </row>
        <row r="18">
          <cell r="K18">
            <v>1</v>
          </cell>
        </row>
        <row r="29">
          <cell r="K29">
            <v>1</v>
          </cell>
        </row>
        <row r="30">
          <cell r="K30">
            <v>1</v>
          </cell>
        </row>
        <row r="31">
          <cell r="K31">
            <v>0.5</v>
          </cell>
        </row>
        <row r="32">
          <cell r="K32">
            <v>1</v>
          </cell>
        </row>
        <row r="37">
          <cell r="K37">
            <v>1</v>
          </cell>
        </row>
        <row r="38">
          <cell r="K38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"/>
      <sheetName val="1.1"/>
      <sheetName val="1.2"/>
      <sheetName val="1.3"/>
      <sheetName val="1.4"/>
      <sheetName val="2.1"/>
      <sheetName val="2.2"/>
      <sheetName val="2.3"/>
      <sheetName val="2.4"/>
      <sheetName val="2.5"/>
      <sheetName val="2.6"/>
      <sheetName val="3.1"/>
      <sheetName val="3.2"/>
      <sheetName val="4.1"/>
      <sheetName val="4.2"/>
      <sheetName val="4.3"/>
      <sheetName val="4.4"/>
      <sheetName val="4.5"/>
      <sheetName val="5.1"/>
      <sheetName val="5.2"/>
    </sheetNames>
    <sheetDataSet>
      <sheetData sheetId="0">
        <row r="8">
          <cell r="K8">
            <v>0.9413637833474396</v>
          </cell>
        </row>
        <row r="9">
          <cell r="K9">
            <v>1</v>
          </cell>
        </row>
        <row r="10">
          <cell r="K10">
            <v>0</v>
          </cell>
        </row>
        <row r="11">
          <cell r="K11">
            <v>0.8</v>
          </cell>
        </row>
        <row r="15">
          <cell r="K15">
            <v>0.9533393880518926</v>
          </cell>
        </row>
        <row r="16">
          <cell r="K16">
            <v>1</v>
          </cell>
        </row>
        <row r="17">
          <cell r="K17">
            <v>1</v>
          </cell>
        </row>
        <row r="18">
          <cell r="K18">
            <v>1</v>
          </cell>
        </row>
        <row r="20">
          <cell r="K20">
            <v>0</v>
          </cell>
        </row>
        <row r="25">
          <cell r="K25">
            <v>1</v>
          </cell>
        </row>
        <row r="29">
          <cell r="K29">
            <v>0</v>
          </cell>
        </row>
        <row r="30">
          <cell r="K30">
            <v>1</v>
          </cell>
        </row>
        <row r="31">
          <cell r="K31">
            <v>0.5</v>
          </cell>
        </row>
        <row r="32">
          <cell r="K32">
            <v>0.6</v>
          </cell>
        </row>
        <row r="37">
          <cell r="K37">
            <v>1</v>
          </cell>
        </row>
        <row r="38">
          <cell r="K38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"/>
      <sheetName val="1.1"/>
      <sheetName val="1.2"/>
      <sheetName val="1.3"/>
      <sheetName val="1.4"/>
      <sheetName val="2.1"/>
      <sheetName val="2.2"/>
      <sheetName val="2.3"/>
      <sheetName val="2.4"/>
      <sheetName val="2.5"/>
      <sheetName val="2.6"/>
      <sheetName val="3.1"/>
      <sheetName val="3.2"/>
      <sheetName val="4.1"/>
      <sheetName val="4.2"/>
      <sheetName val="4.3"/>
      <sheetName val="4.4"/>
      <sheetName val="4.5"/>
      <sheetName val="5.1"/>
      <sheetName val="5.2"/>
    </sheetNames>
    <sheetDataSet>
      <sheetData sheetId="0">
        <row r="8">
          <cell r="K8">
            <v>0.8518927418451392</v>
          </cell>
        </row>
        <row r="9">
          <cell r="K9">
            <v>1</v>
          </cell>
        </row>
        <row r="10">
          <cell r="K10">
            <v>0</v>
          </cell>
        </row>
        <row r="11">
          <cell r="K11">
            <v>0.8</v>
          </cell>
        </row>
        <row r="15">
          <cell r="K15">
            <v>0.9092655458727175</v>
          </cell>
        </row>
        <row r="16">
          <cell r="K16">
            <v>1</v>
          </cell>
        </row>
        <row r="17">
          <cell r="K17">
            <v>1</v>
          </cell>
        </row>
        <row r="18">
          <cell r="K18">
            <v>1</v>
          </cell>
        </row>
        <row r="25">
          <cell r="K25">
            <v>1</v>
          </cell>
        </row>
        <row r="29">
          <cell r="K29">
            <v>0</v>
          </cell>
        </row>
        <row r="30">
          <cell r="K30">
            <v>1</v>
          </cell>
        </row>
        <row r="31">
          <cell r="K31">
            <v>0</v>
          </cell>
        </row>
        <row r="32">
          <cell r="K32">
            <v>1</v>
          </cell>
        </row>
        <row r="37">
          <cell r="K37">
            <v>1</v>
          </cell>
        </row>
        <row r="38">
          <cell r="K38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"/>
      <sheetName val="1.1"/>
      <sheetName val="1.2"/>
      <sheetName val="1.3"/>
      <sheetName val="1.4"/>
      <sheetName val="2.1"/>
      <sheetName val="2.2"/>
      <sheetName val="2.3"/>
      <sheetName val="2.4"/>
      <sheetName val="2.5"/>
      <sheetName val="2.6"/>
      <sheetName val="3.1"/>
      <sheetName val="3.2"/>
      <sheetName val="4.1"/>
      <sheetName val="4.2"/>
      <sheetName val="4.3"/>
      <sheetName val="4.4"/>
      <sheetName val="4.5"/>
      <sheetName val="5.1"/>
      <sheetName val="5.2"/>
    </sheetNames>
    <sheetDataSet>
      <sheetData sheetId="0">
        <row r="8">
          <cell r="K8">
            <v>0.3588175328068372</v>
          </cell>
        </row>
        <row r="9">
          <cell r="K9">
            <v>1</v>
          </cell>
        </row>
        <row r="10">
          <cell r="K10">
            <v>0</v>
          </cell>
        </row>
        <row r="11">
          <cell r="K11">
            <v>0.8</v>
          </cell>
        </row>
        <row r="15">
          <cell r="K15">
            <v>0</v>
          </cell>
        </row>
        <row r="16">
          <cell r="K16">
            <v>0.75</v>
          </cell>
        </row>
        <row r="17">
          <cell r="K17">
            <v>0.75</v>
          </cell>
        </row>
        <row r="18">
          <cell r="K18">
            <v>1</v>
          </cell>
        </row>
        <row r="20">
          <cell r="K20">
            <v>0</v>
          </cell>
        </row>
        <row r="25">
          <cell r="K25">
            <v>1</v>
          </cell>
        </row>
        <row r="29">
          <cell r="K29">
            <v>0</v>
          </cell>
        </row>
        <row r="30">
          <cell r="K30">
            <v>1</v>
          </cell>
        </row>
        <row r="31">
          <cell r="K31">
            <v>0</v>
          </cell>
        </row>
        <row r="32">
          <cell r="K32">
            <v>1</v>
          </cell>
        </row>
        <row r="37">
          <cell r="K37">
            <v>0.98</v>
          </cell>
        </row>
        <row r="38">
          <cell r="K38">
            <v>0.6426919697652036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"/>
      <sheetName val="1.1"/>
      <sheetName val="1.2"/>
      <sheetName val="1.3"/>
      <sheetName val="1.4"/>
      <sheetName val="2.1"/>
      <sheetName val="2.2"/>
      <sheetName val="2.3"/>
      <sheetName val="2.4"/>
      <sheetName val="2.5"/>
      <sheetName val="2.6"/>
      <sheetName val="3.1"/>
      <sheetName val="3.2"/>
      <sheetName val="4.1"/>
      <sheetName val="4.2"/>
      <sheetName val="4.3"/>
      <sheetName val="4.4"/>
      <sheetName val="4.5"/>
      <sheetName val="5.1"/>
      <sheetName val="5.2"/>
    </sheetNames>
    <sheetDataSet>
      <sheetData sheetId="0">
        <row r="8">
          <cell r="K8">
            <v>0.6770870929817785</v>
          </cell>
        </row>
        <row r="9">
          <cell r="K9">
            <v>1</v>
          </cell>
        </row>
        <row r="10">
          <cell r="K10">
            <v>0</v>
          </cell>
        </row>
        <row r="11">
          <cell r="K11">
            <v>0.8</v>
          </cell>
        </row>
        <row r="15">
          <cell r="K15">
            <v>0.49977175188112766</v>
          </cell>
        </row>
        <row r="16">
          <cell r="K16">
            <v>1</v>
          </cell>
        </row>
        <row r="17">
          <cell r="K17">
            <v>1</v>
          </cell>
        </row>
        <row r="18">
          <cell r="K18">
            <v>1</v>
          </cell>
        </row>
        <row r="20">
          <cell r="K20">
            <v>1</v>
          </cell>
        </row>
        <row r="29">
          <cell r="K29">
            <v>1</v>
          </cell>
        </row>
        <row r="30">
          <cell r="K30">
            <v>1</v>
          </cell>
        </row>
        <row r="31">
          <cell r="K31">
            <v>0</v>
          </cell>
        </row>
        <row r="32">
          <cell r="K32">
            <v>1</v>
          </cell>
        </row>
        <row r="37">
          <cell r="K37">
            <v>1</v>
          </cell>
        </row>
        <row r="38">
          <cell r="K38">
            <v>0.9855608803820014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7"/>
  <sheetViews>
    <sheetView tabSelected="1" view="pageBreakPreview" zoomScaleNormal="110" zoomScaleSheetLayoutView="100" zoomScalePageLayoutView="0" workbookViewId="0" topLeftCell="A1">
      <pane xSplit="1" ySplit="7" topLeftCell="AO1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G11" sqref="BG11"/>
    </sheetView>
  </sheetViews>
  <sheetFormatPr defaultColWidth="9.00390625" defaultRowHeight="12.75"/>
  <cols>
    <col min="1" max="1" width="30.00390625" style="1" customWidth="1"/>
    <col min="2" max="2" width="8.875" style="3" customWidth="1"/>
    <col min="3" max="4" width="9.25390625" style="3" customWidth="1"/>
    <col min="5" max="5" width="9.875" style="3" customWidth="1"/>
    <col min="6" max="6" width="10.00390625" style="3" customWidth="1"/>
    <col min="7" max="7" width="9.375" style="4" customWidth="1"/>
    <col min="8" max="8" width="10.00390625" style="3" customWidth="1"/>
    <col min="9" max="9" width="9.375" style="4" customWidth="1"/>
    <col min="10" max="10" width="8.75390625" style="2" customWidth="1"/>
    <col min="11" max="11" width="9.375" style="4" customWidth="1"/>
    <col min="12" max="12" width="9.375" style="3" hidden="1" customWidth="1"/>
    <col min="13" max="13" width="9.375" style="3" customWidth="1"/>
    <col min="14" max="14" width="10.25390625" style="3" customWidth="1"/>
    <col min="15" max="15" width="10.375" style="3" customWidth="1"/>
    <col min="16" max="16" width="11.375" style="3" customWidth="1"/>
    <col min="17" max="17" width="10.375" style="3" customWidth="1"/>
    <col min="18" max="18" width="11.375" style="3" customWidth="1"/>
    <col min="19" max="19" width="10.75390625" style="3" customWidth="1"/>
    <col min="20" max="20" width="10.25390625" style="3" customWidth="1"/>
    <col min="21" max="21" width="9.625" style="36" customWidth="1"/>
    <col min="22" max="22" width="11.375" style="36" customWidth="1"/>
    <col min="23" max="24" width="9.75390625" style="3" customWidth="1"/>
    <col min="25" max="25" width="7.00390625" style="2" customWidth="1"/>
    <col min="26" max="26" width="8.375" style="4" customWidth="1"/>
    <col min="27" max="27" width="8.375" style="4" hidden="1" customWidth="1"/>
    <col min="28" max="28" width="10.75390625" style="3" customWidth="1"/>
    <col min="29" max="29" width="9.375" style="3" customWidth="1"/>
    <col min="30" max="30" width="8.25390625" style="3" customWidth="1"/>
    <col min="31" max="31" width="8.00390625" style="3" customWidth="1"/>
    <col min="32" max="32" width="9.375" style="3" customWidth="1"/>
    <col min="33" max="34" width="9.875" style="3" hidden="1" customWidth="1"/>
    <col min="35" max="35" width="6.625" style="2" customWidth="1"/>
    <col min="36" max="36" width="8.00390625" style="4" customWidth="1"/>
    <col min="37" max="37" width="9.375" style="3" customWidth="1"/>
    <col min="38" max="38" width="9.00390625" style="3" customWidth="1"/>
    <col min="39" max="39" width="9.375" style="3" customWidth="1"/>
    <col min="40" max="40" width="9.25390625" style="3" customWidth="1"/>
    <col min="41" max="41" width="9.375" style="3" customWidth="1"/>
    <col min="42" max="42" width="9.75390625" style="3" customWidth="1"/>
    <col min="43" max="43" width="9.375" style="3" customWidth="1"/>
    <col min="44" max="44" width="9.25390625" style="3" customWidth="1"/>
    <col min="45" max="45" width="9.375" style="3" customWidth="1"/>
    <col min="46" max="46" width="14.75390625" style="3" customWidth="1"/>
    <col min="47" max="47" width="11.875" style="3" customWidth="1"/>
    <col min="48" max="48" width="8.125" style="2" customWidth="1"/>
    <col min="49" max="49" width="9.375" style="4" customWidth="1"/>
    <col min="50" max="50" width="9.375" style="3" customWidth="1"/>
    <col min="51" max="52" width="12.625" style="3" customWidth="1"/>
    <col min="53" max="53" width="6.375" style="3" hidden="1" customWidth="1"/>
    <col min="54" max="54" width="9.625" style="3" customWidth="1"/>
    <col min="55" max="55" width="9.375" style="3" customWidth="1"/>
    <col min="56" max="56" width="9.375" style="2" customWidth="1"/>
    <col min="57" max="57" width="9.875" style="4" customWidth="1"/>
    <col min="58" max="59" width="10.875" style="7" customWidth="1"/>
    <col min="60" max="60" width="27.625" style="7" customWidth="1"/>
    <col min="61" max="61" width="7.375" style="7" customWidth="1"/>
    <col min="62" max="62" width="7.75390625" style="7" customWidth="1"/>
  </cols>
  <sheetData>
    <row r="1" spans="1:62" ht="45.75" customHeight="1">
      <c r="A1" s="34"/>
      <c r="B1" s="87" t="s">
        <v>55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</row>
    <row r="2" spans="1:62" ht="18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1"/>
      <c r="V2" s="41"/>
      <c r="W2" s="40"/>
      <c r="X2" s="40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</row>
    <row r="3" spans="1:62" s="8" customFormat="1" ht="12.75" customHeight="1">
      <c r="A3" s="94" t="s">
        <v>45</v>
      </c>
      <c r="B3" s="42" t="s">
        <v>0</v>
      </c>
      <c r="C3" s="43"/>
      <c r="D3" s="44"/>
      <c r="E3" s="44"/>
      <c r="F3" s="44"/>
      <c r="G3" s="44"/>
      <c r="H3" s="44"/>
      <c r="I3" s="44"/>
      <c r="J3" s="90" t="s">
        <v>1</v>
      </c>
      <c r="K3" s="93" t="s">
        <v>2</v>
      </c>
      <c r="L3" s="93" t="s">
        <v>13</v>
      </c>
      <c r="M3" s="96" t="s">
        <v>4</v>
      </c>
      <c r="N3" s="96"/>
      <c r="O3" s="44"/>
      <c r="P3" s="44"/>
      <c r="Q3" s="44"/>
      <c r="R3" s="44"/>
      <c r="S3" s="44"/>
      <c r="T3" s="44"/>
      <c r="U3" s="44"/>
      <c r="V3" s="44"/>
      <c r="W3" s="44"/>
      <c r="X3" s="44"/>
      <c r="Y3" s="90" t="s">
        <v>1</v>
      </c>
      <c r="Z3" s="93" t="s">
        <v>2</v>
      </c>
      <c r="AA3" s="93" t="s">
        <v>12</v>
      </c>
      <c r="AB3" s="96" t="s">
        <v>37</v>
      </c>
      <c r="AC3" s="96"/>
      <c r="AD3" s="45"/>
      <c r="AE3" s="45"/>
      <c r="AF3" s="45"/>
      <c r="AG3" s="45"/>
      <c r="AH3" s="45"/>
      <c r="AI3" s="90" t="s">
        <v>1</v>
      </c>
      <c r="AJ3" s="93" t="s">
        <v>2</v>
      </c>
      <c r="AK3" s="93" t="s">
        <v>44</v>
      </c>
      <c r="AL3" s="97" t="s">
        <v>5</v>
      </c>
      <c r="AM3" s="97"/>
      <c r="AN3" s="97"/>
      <c r="AO3" s="97"/>
      <c r="AP3" s="97"/>
      <c r="AQ3" s="97"/>
      <c r="AR3" s="97"/>
      <c r="AS3" s="97"/>
      <c r="AT3" s="42"/>
      <c r="AU3" s="42"/>
      <c r="AV3" s="90" t="s">
        <v>1</v>
      </c>
      <c r="AW3" s="93" t="s">
        <v>2</v>
      </c>
      <c r="AX3" s="93" t="s">
        <v>42</v>
      </c>
      <c r="AY3" s="42" t="s">
        <v>6</v>
      </c>
      <c r="AZ3" s="44"/>
      <c r="BA3" s="44"/>
      <c r="BB3" s="44"/>
      <c r="BC3" s="44"/>
      <c r="BD3" s="90" t="s">
        <v>1</v>
      </c>
      <c r="BE3" s="93" t="s">
        <v>2</v>
      </c>
      <c r="BF3" s="88" t="s">
        <v>38</v>
      </c>
      <c r="BG3" s="88" t="s">
        <v>61</v>
      </c>
      <c r="BH3" s="46"/>
      <c r="BI3" s="88" t="s">
        <v>10</v>
      </c>
      <c r="BJ3" s="98" t="s">
        <v>11</v>
      </c>
    </row>
    <row r="4" spans="1:62" s="10" customFormat="1" ht="126.75" customHeight="1">
      <c r="A4" s="94"/>
      <c r="B4" s="89" t="s">
        <v>29</v>
      </c>
      <c r="C4" s="89"/>
      <c r="D4" s="89" t="s">
        <v>28</v>
      </c>
      <c r="E4" s="89"/>
      <c r="F4" s="89" t="s">
        <v>27</v>
      </c>
      <c r="G4" s="89"/>
      <c r="H4" s="89" t="s">
        <v>56</v>
      </c>
      <c r="I4" s="89"/>
      <c r="J4" s="90"/>
      <c r="K4" s="93"/>
      <c r="L4" s="93"/>
      <c r="M4" s="89" t="s">
        <v>26</v>
      </c>
      <c r="N4" s="89"/>
      <c r="O4" s="95" t="s">
        <v>23</v>
      </c>
      <c r="P4" s="95"/>
      <c r="Q4" s="95" t="s">
        <v>58</v>
      </c>
      <c r="R4" s="95"/>
      <c r="S4" s="89" t="s">
        <v>24</v>
      </c>
      <c r="T4" s="89"/>
      <c r="U4" s="89" t="s">
        <v>25</v>
      </c>
      <c r="V4" s="89"/>
      <c r="W4" s="89" t="s">
        <v>30</v>
      </c>
      <c r="X4" s="89"/>
      <c r="Y4" s="90"/>
      <c r="Z4" s="93"/>
      <c r="AA4" s="93"/>
      <c r="AB4" s="89" t="s">
        <v>62</v>
      </c>
      <c r="AC4" s="89"/>
      <c r="AD4" s="89" t="s">
        <v>59</v>
      </c>
      <c r="AE4" s="89"/>
      <c r="AF4" s="89"/>
      <c r="AG4" s="89" t="s">
        <v>14</v>
      </c>
      <c r="AH4" s="89"/>
      <c r="AI4" s="90"/>
      <c r="AJ4" s="93"/>
      <c r="AK4" s="93"/>
      <c r="AL4" s="89" t="s">
        <v>32</v>
      </c>
      <c r="AM4" s="89"/>
      <c r="AN4" s="89" t="s">
        <v>57</v>
      </c>
      <c r="AO4" s="89"/>
      <c r="AP4" s="89" t="s">
        <v>33</v>
      </c>
      <c r="AQ4" s="89"/>
      <c r="AR4" s="89" t="s">
        <v>34</v>
      </c>
      <c r="AS4" s="89"/>
      <c r="AT4" s="89" t="s">
        <v>60</v>
      </c>
      <c r="AU4" s="89"/>
      <c r="AV4" s="90"/>
      <c r="AW4" s="93"/>
      <c r="AX4" s="93"/>
      <c r="AY4" s="89" t="s">
        <v>35</v>
      </c>
      <c r="AZ4" s="89"/>
      <c r="BA4" s="89" t="s">
        <v>36</v>
      </c>
      <c r="BB4" s="89"/>
      <c r="BC4" s="89"/>
      <c r="BD4" s="90"/>
      <c r="BE4" s="93"/>
      <c r="BF4" s="88"/>
      <c r="BG4" s="88"/>
      <c r="BH4" s="88"/>
      <c r="BI4" s="88"/>
      <c r="BJ4" s="98"/>
    </row>
    <row r="5" spans="1:62" s="8" customFormat="1" ht="33.75">
      <c r="A5" s="94"/>
      <c r="B5" s="90" t="s">
        <v>7</v>
      </c>
      <c r="C5" s="90" t="s">
        <v>3</v>
      </c>
      <c r="D5" s="90" t="s">
        <v>7</v>
      </c>
      <c r="E5" s="90" t="s">
        <v>3</v>
      </c>
      <c r="F5" s="37" t="s">
        <v>7</v>
      </c>
      <c r="G5" s="37" t="s">
        <v>3</v>
      </c>
      <c r="H5" s="37" t="s">
        <v>7</v>
      </c>
      <c r="I5" s="37" t="s">
        <v>3</v>
      </c>
      <c r="J5" s="90"/>
      <c r="K5" s="93"/>
      <c r="L5" s="93"/>
      <c r="M5" s="90" t="s">
        <v>7</v>
      </c>
      <c r="N5" s="90" t="s">
        <v>3</v>
      </c>
      <c r="O5" s="90" t="s">
        <v>7</v>
      </c>
      <c r="P5" s="90" t="s">
        <v>3</v>
      </c>
      <c r="Q5" s="90" t="s">
        <v>7</v>
      </c>
      <c r="R5" s="90" t="s">
        <v>3</v>
      </c>
      <c r="S5" s="90" t="s">
        <v>7</v>
      </c>
      <c r="T5" s="90" t="s">
        <v>3</v>
      </c>
      <c r="U5" s="90" t="s">
        <v>7</v>
      </c>
      <c r="V5" s="90" t="s">
        <v>3</v>
      </c>
      <c r="W5" s="90" t="s">
        <v>7</v>
      </c>
      <c r="X5" s="90" t="s">
        <v>3</v>
      </c>
      <c r="Y5" s="90"/>
      <c r="Z5" s="93"/>
      <c r="AA5" s="93"/>
      <c r="AB5" s="90" t="s">
        <v>7</v>
      </c>
      <c r="AC5" s="90" t="s">
        <v>3</v>
      </c>
      <c r="AD5" s="90" t="s">
        <v>22</v>
      </c>
      <c r="AE5" s="90" t="s">
        <v>7</v>
      </c>
      <c r="AF5" s="90" t="s">
        <v>3</v>
      </c>
      <c r="AG5" s="90" t="s">
        <v>7</v>
      </c>
      <c r="AH5" s="90" t="s">
        <v>3</v>
      </c>
      <c r="AI5" s="90"/>
      <c r="AJ5" s="93"/>
      <c r="AK5" s="93"/>
      <c r="AL5" s="90" t="s">
        <v>7</v>
      </c>
      <c r="AM5" s="90" t="s">
        <v>3</v>
      </c>
      <c r="AN5" s="90" t="s">
        <v>7</v>
      </c>
      <c r="AO5" s="90" t="s">
        <v>3</v>
      </c>
      <c r="AP5" s="90" t="s">
        <v>7</v>
      </c>
      <c r="AQ5" s="90" t="s">
        <v>3</v>
      </c>
      <c r="AR5" s="90" t="s">
        <v>7</v>
      </c>
      <c r="AS5" s="90" t="s">
        <v>3</v>
      </c>
      <c r="AT5" s="90" t="s">
        <v>7</v>
      </c>
      <c r="AU5" s="90" t="s">
        <v>3</v>
      </c>
      <c r="AV5" s="90"/>
      <c r="AW5" s="93"/>
      <c r="AX5" s="93"/>
      <c r="AY5" s="90" t="s">
        <v>7</v>
      </c>
      <c r="AZ5" s="90" t="s">
        <v>3</v>
      </c>
      <c r="BA5" s="90" t="s">
        <v>9</v>
      </c>
      <c r="BB5" s="90" t="s">
        <v>7</v>
      </c>
      <c r="BC5" s="90" t="s">
        <v>3</v>
      </c>
      <c r="BD5" s="90"/>
      <c r="BE5" s="93"/>
      <c r="BF5" s="88"/>
      <c r="BG5" s="88"/>
      <c r="BH5" s="88"/>
      <c r="BI5" s="88"/>
      <c r="BJ5" s="98"/>
    </row>
    <row r="6" spans="1:62" s="8" customFormat="1" ht="12" customHeight="1">
      <c r="A6" s="94"/>
      <c r="B6" s="91"/>
      <c r="C6" s="91"/>
      <c r="D6" s="91"/>
      <c r="E6" s="91"/>
      <c r="F6" s="47"/>
      <c r="G6" s="47"/>
      <c r="H6" s="47"/>
      <c r="I6" s="47"/>
      <c r="J6" s="90"/>
      <c r="K6" s="93"/>
      <c r="L6" s="93"/>
      <c r="M6" s="91"/>
      <c r="N6" s="91"/>
      <c r="O6" s="91"/>
      <c r="P6" s="91"/>
      <c r="Q6" s="91"/>
      <c r="R6" s="91"/>
      <c r="S6" s="91"/>
      <c r="T6" s="91"/>
      <c r="U6" s="92"/>
      <c r="V6" s="92"/>
      <c r="W6" s="91"/>
      <c r="X6" s="91"/>
      <c r="Y6" s="90"/>
      <c r="Z6" s="93"/>
      <c r="AA6" s="93"/>
      <c r="AB6" s="91"/>
      <c r="AC6" s="91"/>
      <c r="AD6" s="91"/>
      <c r="AE6" s="91"/>
      <c r="AF6" s="91"/>
      <c r="AG6" s="91"/>
      <c r="AH6" s="91"/>
      <c r="AI6" s="90"/>
      <c r="AJ6" s="93"/>
      <c r="AK6" s="93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0"/>
      <c r="AW6" s="93"/>
      <c r="AX6" s="93"/>
      <c r="AY6" s="91"/>
      <c r="AZ6" s="91"/>
      <c r="BA6" s="91"/>
      <c r="BB6" s="91"/>
      <c r="BC6" s="91"/>
      <c r="BD6" s="90"/>
      <c r="BE6" s="93"/>
      <c r="BF6" s="88"/>
      <c r="BG6" s="88"/>
      <c r="BH6" s="88"/>
      <c r="BI6" s="88"/>
      <c r="BJ6" s="98"/>
    </row>
    <row r="7" spans="1:63" s="6" customFormat="1" ht="13.5" customHeight="1">
      <c r="A7" s="48" t="s">
        <v>8</v>
      </c>
      <c r="B7" s="49"/>
      <c r="C7" s="50">
        <v>0.4</v>
      </c>
      <c r="D7" s="49"/>
      <c r="E7" s="51">
        <v>0.2</v>
      </c>
      <c r="F7" s="49"/>
      <c r="G7" s="51">
        <v>0.2</v>
      </c>
      <c r="H7" s="49"/>
      <c r="I7" s="51">
        <v>0.2</v>
      </c>
      <c r="J7" s="52"/>
      <c r="K7" s="53">
        <v>0.27</v>
      </c>
      <c r="L7" s="53"/>
      <c r="M7" s="54"/>
      <c r="N7" s="51">
        <v>0.2</v>
      </c>
      <c r="O7" s="54"/>
      <c r="P7" s="51">
        <v>0.1</v>
      </c>
      <c r="Q7" s="54"/>
      <c r="R7" s="51">
        <v>0.25</v>
      </c>
      <c r="S7" s="54"/>
      <c r="T7" s="51">
        <v>0.15</v>
      </c>
      <c r="U7" s="54"/>
      <c r="V7" s="49">
        <v>0.15</v>
      </c>
      <c r="W7" s="54"/>
      <c r="X7" s="49">
        <v>0.15</v>
      </c>
      <c r="Y7" s="48"/>
      <c r="Z7" s="53">
        <v>0.28</v>
      </c>
      <c r="AA7" s="53"/>
      <c r="AB7" s="54"/>
      <c r="AC7" s="55">
        <v>0.5</v>
      </c>
      <c r="AD7" s="54"/>
      <c r="AE7" s="54"/>
      <c r="AF7" s="51">
        <v>0.5</v>
      </c>
      <c r="AG7" s="54"/>
      <c r="AH7" s="54">
        <v>0.16</v>
      </c>
      <c r="AI7" s="56"/>
      <c r="AJ7" s="57">
        <v>0.2</v>
      </c>
      <c r="AK7" s="53"/>
      <c r="AL7" s="58"/>
      <c r="AM7" s="51">
        <v>0.2</v>
      </c>
      <c r="AN7" s="54"/>
      <c r="AO7" s="51">
        <v>0.2</v>
      </c>
      <c r="AP7" s="54"/>
      <c r="AQ7" s="51">
        <v>0.2</v>
      </c>
      <c r="AR7" s="54"/>
      <c r="AS7" s="54">
        <v>0.2</v>
      </c>
      <c r="AT7" s="54"/>
      <c r="AU7" s="54">
        <v>0.2</v>
      </c>
      <c r="AV7" s="56"/>
      <c r="AW7" s="53">
        <v>0.15</v>
      </c>
      <c r="AX7" s="53"/>
      <c r="AY7" s="58"/>
      <c r="AZ7" s="51">
        <v>0.5</v>
      </c>
      <c r="BA7" s="54"/>
      <c r="BB7" s="54"/>
      <c r="BC7" s="49">
        <v>0.5</v>
      </c>
      <c r="BD7" s="56"/>
      <c r="BE7" s="57">
        <v>0.1</v>
      </c>
      <c r="BF7" s="59"/>
      <c r="BG7" s="59"/>
      <c r="BH7" s="59"/>
      <c r="BI7" s="59"/>
      <c r="BJ7" s="60"/>
      <c r="BK7" s="38"/>
    </row>
    <row r="8" spans="1:62" s="9" customFormat="1" ht="12.75" customHeight="1" hidden="1" thickBot="1">
      <c r="A8" s="61"/>
      <c r="B8" s="62"/>
      <c r="C8" s="63"/>
      <c r="D8" s="62"/>
      <c r="E8" s="62"/>
      <c r="F8" s="62"/>
      <c r="G8" s="62"/>
      <c r="H8" s="62"/>
      <c r="I8" s="62"/>
      <c r="J8" s="64"/>
      <c r="K8" s="65"/>
      <c r="L8" s="65"/>
      <c r="M8" s="65"/>
      <c r="N8" s="65"/>
      <c r="O8" s="66"/>
      <c r="P8" s="62"/>
      <c r="Q8" s="66"/>
      <c r="R8" s="62"/>
      <c r="S8" s="66"/>
      <c r="T8" s="66"/>
      <c r="U8" s="67"/>
      <c r="V8" s="68"/>
      <c r="W8" s="66"/>
      <c r="X8" s="62"/>
      <c r="Y8" s="61"/>
      <c r="Z8" s="65"/>
      <c r="AA8" s="65"/>
      <c r="AB8" s="66"/>
      <c r="AC8" s="69"/>
      <c r="AD8" s="66"/>
      <c r="AE8" s="66"/>
      <c r="AF8" s="66"/>
      <c r="AG8" s="66"/>
      <c r="AH8" s="66"/>
      <c r="AI8" s="65"/>
      <c r="AJ8" s="65"/>
      <c r="AK8" s="65"/>
      <c r="AL8" s="70"/>
      <c r="AM8" s="70"/>
      <c r="AN8" s="66"/>
      <c r="AO8" s="66"/>
      <c r="AP8" s="66"/>
      <c r="AQ8" s="66"/>
      <c r="AR8" s="66"/>
      <c r="AS8" s="66"/>
      <c r="AT8" s="66"/>
      <c r="AU8" s="66"/>
      <c r="AV8" s="65"/>
      <c r="AW8" s="65"/>
      <c r="AX8" s="65"/>
      <c r="AY8" s="70"/>
      <c r="AZ8" s="70"/>
      <c r="BA8" s="66"/>
      <c r="BB8" s="66"/>
      <c r="BC8" s="66"/>
      <c r="BD8" s="65"/>
      <c r="BE8" s="65"/>
      <c r="BF8" s="71"/>
      <c r="BG8" s="71"/>
      <c r="BH8" s="71"/>
      <c r="BI8" s="71"/>
      <c r="BJ8" s="71"/>
    </row>
    <row r="9" spans="1:62" s="5" customFormat="1" ht="24" customHeight="1" hidden="1" thickBot="1">
      <c r="A9" s="72"/>
      <c r="B9" s="73"/>
      <c r="C9" s="73"/>
      <c r="D9" s="31"/>
      <c r="E9" s="73"/>
      <c r="F9" s="74"/>
      <c r="G9" s="73"/>
      <c r="H9" s="74"/>
      <c r="I9" s="73"/>
      <c r="J9" s="31"/>
      <c r="K9" s="75"/>
      <c r="L9" s="75"/>
      <c r="M9" s="73"/>
      <c r="N9" s="73"/>
      <c r="O9" s="31"/>
      <c r="P9" s="73"/>
      <c r="Q9" s="31"/>
      <c r="R9" s="73"/>
      <c r="S9" s="74"/>
      <c r="T9" s="73"/>
      <c r="U9" s="74"/>
      <c r="V9" s="73"/>
      <c r="W9" s="76"/>
      <c r="X9" s="73"/>
      <c r="Y9" s="73"/>
      <c r="Z9" s="75"/>
      <c r="AA9" s="75"/>
      <c r="AB9" s="74"/>
      <c r="AC9" s="31"/>
      <c r="AD9" s="32"/>
      <c r="AE9" s="31"/>
      <c r="AF9" s="31"/>
      <c r="AG9" s="31"/>
      <c r="AH9" s="31"/>
      <c r="AI9" s="73"/>
      <c r="AJ9" s="75"/>
      <c r="AK9" s="75"/>
      <c r="AL9" s="74"/>
      <c r="AM9" s="73"/>
      <c r="AN9" s="77"/>
      <c r="AO9" s="73"/>
      <c r="AP9" s="74"/>
      <c r="AQ9" s="73"/>
      <c r="AR9" s="74"/>
      <c r="AS9" s="73"/>
      <c r="AT9" s="74"/>
      <c r="AU9" s="73"/>
      <c r="AV9" s="73"/>
      <c r="AW9" s="75"/>
      <c r="AX9" s="75"/>
      <c r="AY9" s="77"/>
      <c r="AZ9" s="73"/>
      <c r="BA9" s="77"/>
      <c r="BB9" s="77"/>
      <c r="BC9" s="73"/>
      <c r="BD9" s="77"/>
      <c r="BE9" s="75"/>
      <c r="BF9" s="78"/>
      <c r="BG9" s="78"/>
      <c r="BH9" s="72"/>
      <c r="BI9" s="79"/>
      <c r="BJ9" s="80"/>
    </row>
    <row r="10" spans="1:62" ht="29.25" customHeight="1">
      <c r="A10" s="72" t="s">
        <v>51</v>
      </c>
      <c r="B10" s="73">
        <f>'[2]таблица'!$K$8</f>
        <v>0</v>
      </c>
      <c r="C10" s="73">
        <f aca="true" t="shared" si="0" ref="C10:C15">B10*0.4</f>
        <v>0</v>
      </c>
      <c r="D10" s="73">
        <f>'[2]таблица'!$K$9</f>
        <v>1</v>
      </c>
      <c r="E10" s="73">
        <f aca="true" t="shared" si="1" ref="E10:E15">D10*0.2</f>
        <v>0.2</v>
      </c>
      <c r="F10" s="73">
        <f>'[2]таблица'!$K$10</f>
        <v>1</v>
      </c>
      <c r="G10" s="73">
        <f aca="true" t="shared" si="2" ref="G10:G15">F10*0.2</f>
        <v>0.2</v>
      </c>
      <c r="H10" s="73">
        <f>'[2]таблица'!$K$11</f>
        <v>0.8</v>
      </c>
      <c r="I10" s="73">
        <f aca="true" t="shared" si="3" ref="I10:I15">H10*0.2</f>
        <v>0.16000000000000003</v>
      </c>
      <c r="J10" s="31">
        <f aca="true" t="shared" si="4" ref="J10:J15">C10+E10+G10+I10</f>
        <v>0.56</v>
      </c>
      <c r="K10" s="75">
        <f aca="true" t="shared" si="5" ref="K10:K15">J10*0.27</f>
        <v>0.15120000000000003</v>
      </c>
      <c r="L10" s="81">
        <f>K10</f>
        <v>0.15120000000000003</v>
      </c>
      <c r="M10" s="73">
        <f>'[2]таблица'!$K$15</f>
        <v>0.2796300358265695</v>
      </c>
      <c r="N10" s="73">
        <f aca="true" t="shared" si="6" ref="N10:N15">M10*0.2</f>
        <v>0.0559260071653139</v>
      </c>
      <c r="O10" s="31">
        <f>'[2]таблица'!$K$16</f>
        <v>0.5</v>
      </c>
      <c r="P10" s="73">
        <f aca="true" t="shared" si="7" ref="P10:P15">O10*0.1</f>
        <v>0.05</v>
      </c>
      <c r="Q10" s="31">
        <f>'[2]таблица'!$K$17</f>
        <v>1</v>
      </c>
      <c r="R10" s="73">
        <f aca="true" t="shared" si="8" ref="R10:R15">Q10*0.25</f>
        <v>0.25</v>
      </c>
      <c r="S10" s="31">
        <f>'[2]таблица'!$K$18</f>
        <v>1</v>
      </c>
      <c r="T10" s="73">
        <f aca="true" t="shared" si="9" ref="T10:T15">S10*0.15</f>
        <v>0.15</v>
      </c>
      <c r="U10" s="31">
        <v>1</v>
      </c>
      <c r="V10" s="73">
        <f aca="true" t="shared" si="10" ref="V10:V15">U10*0.15</f>
        <v>0.15</v>
      </c>
      <c r="W10" s="31">
        <v>1</v>
      </c>
      <c r="X10" s="73">
        <f aca="true" t="shared" si="11" ref="X10:X15">W10*0.15</f>
        <v>0.15</v>
      </c>
      <c r="Y10" s="31">
        <f aca="true" t="shared" si="12" ref="Y10:Y15">X10+V10+T10+P10+N10+R10</f>
        <v>0.8059260071653138</v>
      </c>
      <c r="Z10" s="75">
        <f aca="true" t="shared" si="13" ref="Z10:Z15">Y10*0.28</f>
        <v>0.2256592820062879</v>
      </c>
      <c r="AA10" s="81">
        <f aca="true" t="shared" si="14" ref="AA10:AA15">Z10</f>
        <v>0.2256592820062879</v>
      </c>
      <c r="AB10" s="31" t="s">
        <v>31</v>
      </c>
      <c r="AC10" s="31" t="s">
        <v>31</v>
      </c>
      <c r="AD10" s="31" t="s">
        <v>43</v>
      </c>
      <c r="AE10" s="31" t="s">
        <v>43</v>
      </c>
      <c r="AF10" s="31" t="s">
        <v>43</v>
      </c>
      <c r="AG10" s="82"/>
      <c r="AH10" s="82"/>
      <c r="AI10" s="73">
        <v>0</v>
      </c>
      <c r="AJ10" s="75">
        <f aca="true" t="shared" si="15" ref="AJ10:AJ15">AI10*0.2</f>
        <v>0</v>
      </c>
      <c r="AK10" s="75">
        <v>0.2</v>
      </c>
      <c r="AL10" s="31">
        <f>'[2]таблица'!$K$29</f>
        <v>1</v>
      </c>
      <c r="AM10" s="73">
        <f aca="true" t="shared" si="16" ref="AM10:AM15">AL10*0.2</f>
        <v>0.2</v>
      </c>
      <c r="AN10" s="31">
        <f>'[2]таблица'!$K$30</f>
        <v>1</v>
      </c>
      <c r="AO10" s="73">
        <f aca="true" t="shared" si="17" ref="AO10:AO15">AN10*0.2</f>
        <v>0.2</v>
      </c>
      <c r="AP10" s="31">
        <f>'[2]таблица'!$K$31</f>
        <v>0.5</v>
      </c>
      <c r="AQ10" s="73">
        <f aca="true" t="shared" si="18" ref="AQ10:AQ15">AP10*0.2</f>
        <v>0.1</v>
      </c>
      <c r="AR10" s="31">
        <f>'[2]таблица'!$K$32</f>
        <v>1</v>
      </c>
      <c r="AS10" s="73">
        <f aca="true" t="shared" si="19" ref="AS10:AS15">AR10*0.2</f>
        <v>0.2</v>
      </c>
      <c r="AT10" s="86" t="s">
        <v>39</v>
      </c>
      <c r="AU10" s="86" t="s">
        <v>41</v>
      </c>
      <c r="AV10" s="73">
        <f>AM10+AO10+AQ10+AS10</f>
        <v>0.7</v>
      </c>
      <c r="AW10" s="75">
        <f aca="true" t="shared" si="20" ref="AW10:AW15">AV10*0.15</f>
        <v>0.105</v>
      </c>
      <c r="AX10" s="75">
        <v>0.15</v>
      </c>
      <c r="AY10" s="31">
        <f>'[2]таблица'!$K$37</f>
        <v>1</v>
      </c>
      <c r="AZ10" s="73">
        <f aca="true" t="shared" si="21" ref="AZ10:AZ15">AY10*0.5</f>
        <v>0.5</v>
      </c>
      <c r="BA10" s="77"/>
      <c r="BB10" s="73">
        <f>'[2]таблица'!$K$38</f>
        <v>1</v>
      </c>
      <c r="BC10" s="73">
        <f aca="true" t="shared" si="22" ref="BC10:BC15">BB10*0.5</f>
        <v>0.5</v>
      </c>
      <c r="BD10" s="73">
        <f>AZ10+BC10</f>
        <v>1</v>
      </c>
      <c r="BE10" s="75">
        <f aca="true" t="shared" si="23" ref="BE10:BE15">BD10*0.1</f>
        <v>0.1</v>
      </c>
      <c r="BF10" s="83">
        <v>4</v>
      </c>
      <c r="BG10" s="83">
        <v>5</v>
      </c>
      <c r="BH10" s="72" t="s">
        <v>51</v>
      </c>
      <c r="BI10" s="79">
        <f aca="true" t="shared" si="24" ref="BI10:BI15">BE10+AX10+Z10+K10+AK10</f>
        <v>0.8268592820062879</v>
      </c>
      <c r="BJ10" s="84">
        <f>(BI10+BI15+BI14+BI12+BI11+BI13)/6</f>
        <v>0.8567508821425004</v>
      </c>
    </row>
    <row r="11" spans="1:62" ht="26.25" customHeight="1">
      <c r="A11" s="72" t="s">
        <v>49</v>
      </c>
      <c r="B11" s="73">
        <f>'[5]таблица'!$K$8</f>
        <v>0.3588175328068372</v>
      </c>
      <c r="C11" s="73">
        <f t="shared" si="0"/>
        <v>0.1435270131227349</v>
      </c>
      <c r="D11" s="73">
        <f>'[5]таблица'!$K$9</f>
        <v>1</v>
      </c>
      <c r="E11" s="73">
        <f t="shared" si="1"/>
        <v>0.2</v>
      </c>
      <c r="F11" s="73">
        <f>'[5]таблица'!$K$10</f>
        <v>0</v>
      </c>
      <c r="G11" s="73">
        <f t="shared" si="2"/>
        <v>0</v>
      </c>
      <c r="H11" s="73">
        <f>'[5]таблица'!$K$11</f>
        <v>0.8</v>
      </c>
      <c r="I11" s="73">
        <f t="shared" si="3"/>
        <v>0.16000000000000003</v>
      </c>
      <c r="J11" s="31">
        <f t="shared" si="4"/>
        <v>0.503527013122735</v>
      </c>
      <c r="K11" s="75">
        <f t="shared" si="5"/>
        <v>0.13595229354313845</v>
      </c>
      <c r="L11" s="81">
        <f>K11</f>
        <v>0.13595229354313845</v>
      </c>
      <c r="M11" s="73">
        <f>'[5]таблица'!$K$15</f>
        <v>0</v>
      </c>
      <c r="N11" s="73">
        <f t="shared" si="6"/>
        <v>0</v>
      </c>
      <c r="O11" s="31">
        <f>'[5]таблица'!$K$16</f>
        <v>0.75</v>
      </c>
      <c r="P11" s="73">
        <f t="shared" si="7"/>
        <v>0.07500000000000001</v>
      </c>
      <c r="Q11" s="31">
        <f>'[5]таблица'!$K$17</f>
        <v>0.75</v>
      </c>
      <c r="R11" s="73">
        <f t="shared" si="8"/>
        <v>0.1875</v>
      </c>
      <c r="S11" s="31">
        <f>'[5]таблица'!$K$18</f>
        <v>1</v>
      </c>
      <c r="T11" s="73">
        <f t="shared" si="9"/>
        <v>0.15</v>
      </c>
      <c r="U11" s="31">
        <v>1</v>
      </c>
      <c r="V11" s="73">
        <f t="shared" si="10"/>
        <v>0.15</v>
      </c>
      <c r="W11" s="31">
        <f>'[5]таблица'!$K$20</f>
        <v>0</v>
      </c>
      <c r="X11" s="73">
        <f t="shared" si="11"/>
        <v>0</v>
      </c>
      <c r="Y11" s="31">
        <f t="shared" si="12"/>
        <v>0.5625</v>
      </c>
      <c r="Z11" s="75">
        <f t="shared" si="13"/>
        <v>0.15750000000000003</v>
      </c>
      <c r="AA11" s="81">
        <f t="shared" si="14"/>
        <v>0.15750000000000003</v>
      </c>
      <c r="AB11" s="31" t="s">
        <v>31</v>
      </c>
      <c r="AC11" s="31" t="s">
        <v>31</v>
      </c>
      <c r="AD11" s="32">
        <f>'[5]таблица'!$K$25</f>
        <v>1</v>
      </c>
      <c r="AE11" s="31">
        <f>'[5]таблица'!$K$25</f>
        <v>1</v>
      </c>
      <c r="AF11" s="31">
        <f>AE11*0.5</f>
        <v>0.5</v>
      </c>
      <c r="AG11" s="82"/>
      <c r="AH11" s="82"/>
      <c r="AI11" s="73">
        <f>AF11</f>
        <v>0.5</v>
      </c>
      <c r="AJ11" s="75">
        <f t="shared" si="15"/>
        <v>0.1</v>
      </c>
      <c r="AK11" s="75">
        <v>0.2</v>
      </c>
      <c r="AL11" s="31">
        <f>'[5]таблица'!$K$29</f>
        <v>0</v>
      </c>
      <c r="AM11" s="73">
        <f t="shared" si="16"/>
        <v>0</v>
      </c>
      <c r="AN11" s="31">
        <f>'[5]таблица'!$K$30</f>
        <v>1</v>
      </c>
      <c r="AO11" s="73">
        <f t="shared" si="17"/>
        <v>0.2</v>
      </c>
      <c r="AP11" s="31">
        <f>'[5]таблица'!$K$31</f>
        <v>0</v>
      </c>
      <c r="AQ11" s="73">
        <f>AP11*0.2</f>
        <v>0</v>
      </c>
      <c r="AR11" s="31">
        <f>'[5]таблица'!$K$32</f>
        <v>1</v>
      </c>
      <c r="AS11" s="73">
        <f t="shared" si="19"/>
        <v>0.2</v>
      </c>
      <c r="AT11" s="86" t="s">
        <v>39</v>
      </c>
      <c r="AU11" s="86" t="s">
        <v>41</v>
      </c>
      <c r="AV11" s="73">
        <f>AM11+AO11+AQ11+AS11</f>
        <v>0.4</v>
      </c>
      <c r="AW11" s="75">
        <f t="shared" si="20"/>
        <v>0.06</v>
      </c>
      <c r="AX11" s="75">
        <v>0.15</v>
      </c>
      <c r="AY11" s="31">
        <f>'[5]таблица'!$K$37</f>
        <v>0.98</v>
      </c>
      <c r="AZ11" s="73">
        <f t="shared" si="21"/>
        <v>0.49</v>
      </c>
      <c r="BA11" s="77"/>
      <c r="BB11" s="73">
        <f>'[5]таблица'!$K$38</f>
        <v>0.6426919697652036</v>
      </c>
      <c r="BC11" s="73">
        <f t="shared" si="22"/>
        <v>0.3213459848826018</v>
      </c>
      <c r="BD11" s="73">
        <f>AZ11+BC11</f>
        <v>0.8113459848826018</v>
      </c>
      <c r="BE11" s="75">
        <f t="shared" si="23"/>
        <v>0.08113459848826018</v>
      </c>
      <c r="BF11" s="83">
        <v>5</v>
      </c>
      <c r="BG11" s="83">
        <v>6</v>
      </c>
      <c r="BH11" s="72" t="s">
        <v>49</v>
      </c>
      <c r="BI11" s="79">
        <f t="shared" si="24"/>
        <v>0.7245868920313987</v>
      </c>
      <c r="BJ11" s="85"/>
    </row>
    <row r="12" spans="1:62" ht="27.75" customHeight="1">
      <c r="A12" s="72" t="s">
        <v>48</v>
      </c>
      <c r="B12" s="73">
        <f>'[3]таблица'!$K$8</f>
        <v>0.9413637833474396</v>
      </c>
      <c r="C12" s="73">
        <f t="shared" si="0"/>
        <v>0.3765455133389759</v>
      </c>
      <c r="D12" s="73">
        <f>'[3]таблица'!$K$9</f>
        <v>1</v>
      </c>
      <c r="E12" s="73">
        <f t="shared" si="1"/>
        <v>0.2</v>
      </c>
      <c r="F12" s="73">
        <f>'[3]таблица'!$K$10</f>
        <v>0</v>
      </c>
      <c r="G12" s="73">
        <f t="shared" si="2"/>
        <v>0</v>
      </c>
      <c r="H12" s="73">
        <f>'[3]таблица'!$K$11</f>
        <v>0.8</v>
      </c>
      <c r="I12" s="73">
        <f t="shared" si="3"/>
        <v>0.16000000000000003</v>
      </c>
      <c r="J12" s="31">
        <f t="shared" si="4"/>
        <v>0.7365455133389759</v>
      </c>
      <c r="K12" s="75">
        <f t="shared" si="5"/>
        <v>0.1988672886015235</v>
      </c>
      <c r="L12" s="81">
        <f>K12</f>
        <v>0.1988672886015235</v>
      </c>
      <c r="M12" s="73">
        <f>'[3]таблица'!$K$15</f>
        <v>0.9533393880518926</v>
      </c>
      <c r="N12" s="73">
        <f t="shared" si="6"/>
        <v>0.1906678776103785</v>
      </c>
      <c r="O12" s="31">
        <f>'[3]таблица'!$K$16</f>
        <v>1</v>
      </c>
      <c r="P12" s="73">
        <f t="shared" si="7"/>
        <v>0.1</v>
      </c>
      <c r="Q12" s="31">
        <f>'[3]таблица'!$K$17</f>
        <v>1</v>
      </c>
      <c r="R12" s="73">
        <f t="shared" si="8"/>
        <v>0.25</v>
      </c>
      <c r="S12" s="31">
        <f>'[3]таблица'!$K$18</f>
        <v>1</v>
      </c>
      <c r="T12" s="73">
        <f t="shared" si="9"/>
        <v>0.15</v>
      </c>
      <c r="U12" s="31">
        <v>1</v>
      </c>
      <c r="V12" s="73">
        <f t="shared" si="10"/>
        <v>0.15</v>
      </c>
      <c r="W12" s="31">
        <f>'[3]таблица'!$K$20</f>
        <v>0</v>
      </c>
      <c r="X12" s="73">
        <f t="shared" si="11"/>
        <v>0</v>
      </c>
      <c r="Y12" s="31">
        <f t="shared" si="12"/>
        <v>0.8406678776103785</v>
      </c>
      <c r="Z12" s="75">
        <f t="shared" si="13"/>
        <v>0.235387005730906</v>
      </c>
      <c r="AA12" s="81">
        <f t="shared" si="14"/>
        <v>0.235387005730906</v>
      </c>
      <c r="AB12" s="31" t="s">
        <v>31</v>
      </c>
      <c r="AC12" s="31" t="s">
        <v>31</v>
      </c>
      <c r="AD12" s="32">
        <f>'[3]таблица'!$K$25</f>
        <v>1</v>
      </c>
      <c r="AE12" s="31">
        <f>'[3]таблица'!$K$25</f>
        <v>1</v>
      </c>
      <c r="AF12" s="31">
        <f>AE12*0.5</f>
        <v>0.5</v>
      </c>
      <c r="AG12" s="82"/>
      <c r="AH12" s="82"/>
      <c r="AI12" s="73">
        <f>AF12</f>
        <v>0.5</v>
      </c>
      <c r="AJ12" s="75">
        <f t="shared" si="15"/>
        <v>0.1</v>
      </c>
      <c r="AK12" s="75">
        <v>0.2</v>
      </c>
      <c r="AL12" s="31">
        <f>'[3]таблица'!$K$29</f>
        <v>0</v>
      </c>
      <c r="AM12" s="73">
        <f t="shared" si="16"/>
        <v>0</v>
      </c>
      <c r="AN12" s="31">
        <f>'[3]таблица'!$K$30</f>
        <v>1</v>
      </c>
      <c r="AO12" s="73">
        <f t="shared" si="17"/>
        <v>0.2</v>
      </c>
      <c r="AP12" s="31">
        <f>'[3]таблица'!$K$31</f>
        <v>0.5</v>
      </c>
      <c r="AQ12" s="73">
        <f t="shared" si="18"/>
        <v>0.1</v>
      </c>
      <c r="AR12" s="31">
        <f>'[3]таблица'!$K$32</f>
        <v>0.6</v>
      </c>
      <c r="AS12" s="73">
        <f t="shared" si="19"/>
        <v>0.12</v>
      </c>
      <c r="AT12" s="86" t="s">
        <v>39</v>
      </c>
      <c r="AU12" s="86" t="s">
        <v>41</v>
      </c>
      <c r="AV12" s="73">
        <f>AM12+AO12+AQ12+AS12</f>
        <v>0.42000000000000004</v>
      </c>
      <c r="AW12" s="75">
        <f t="shared" si="20"/>
        <v>0.063</v>
      </c>
      <c r="AX12" s="75">
        <v>0.15</v>
      </c>
      <c r="AY12" s="31">
        <f>'[3]таблица'!$K$37</f>
        <v>1</v>
      </c>
      <c r="AZ12" s="73">
        <f t="shared" si="21"/>
        <v>0.5</v>
      </c>
      <c r="BA12" s="77"/>
      <c r="BB12" s="73">
        <f>'[3]таблица'!$K$38</f>
        <v>1</v>
      </c>
      <c r="BC12" s="73">
        <f t="shared" si="22"/>
        <v>0.5</v>
      </c>
      <c r="BD12" s="73">
        <f>AZ12+BC12</f>
        <v>1</v>
      </c>
      <c r="BE12" s="75">
        <f t="shared" si="23"/>
        <v>0.1</v>
      </c>
      <c r="BF12" s="83">
        <v>1</v>
      </c>
      <c r="BG12" s="83">
        <v>3</v>
      </c>
      <c r="BH12" s="72" t="s">
        <v>48</v>
      </c>
      <c r="BI12" s="79">
        <f t="shared" si="24"/>
        <v>0.8842542943324294</v>
      </c>
      <c r="BJ12" s="85"/>
    </row>
    <row r="13" spans="1:62" ht="42.75" customHeight="1">
      <c r="A13" s="72" t="s">
        <v>52</v>
      </c>
      <c r="B13" s="73">
        <f>'[6]таблица'!$K$8</f>
        <v>0.6770870929817785</v>
      </c>
      <c r="C13" s="73">
        <f t="shared" si="0"/>
        <v>0.2708348371927114</v>
      </c>
      <c r="D13" s="73">
        <f>'[6]таблица'!$K$9</f>
        <v>1</v>
      </c>
      <c r="E13" s="73">
        <f t="shared" si="1"/>
        <v>0.2</v>
      </c>
      <c r="F13" s="73">
        <f>'[6]таблица'!$K$10</f>
        <v>0</v>
      </c>
      <c r="G13" s="73">
        <f t="shared" si="2"/>
        <v>0</v>
      </c>
      <c r="H13" s="73">
        <f>'[6]таблица'!$K$11</f>
        <v>0.8</v>
      </c>
      <c r="I13" s="73">
        <f t="shared" si="3"/>
        <v>0.16000000000000003</v>
      </c>
      <c r="J13" s="31">
        <f t="shared" si="4"/>
        <v>0.6308348371927115</v>
      </c>
      <c r="K13" s="75">
        <f t="shared" si="5"/>
        <v>0.1703254060420321</v>
      </c>
      <c r="L13" s="81"/>
      <c r="M13" s="73">
        <f>'[6]таблица'!$K$15</f>
        <v>0.49977175188112766</v>
      </c>
      <c r="N13" s="73">
        <f t="shared" si="6"/>
        <v>0.09995435037622553</v>
      </c>
      <c r="O13" s="31">
        <f>'[6]таблица'!$K$16</f>
        <v>1</v>
      </c>
      <c r="P13" s="73">
        <f t="shared" si="7"/>
        <v>0.1</v>
      </c>
      <c r="Q13" s="31">
        <f>'[6]таблица'!$K$17</f>
        <v>1</v>
      </c>
      <c r="R13" s="73">
        <f t="shared" si="8"/>
        <v>0.25</v>
      </c>
      <c r="S13" s="31">
        <f>'[6]таблица'!$K$18</f>
        <v>1</v>
      </c>
      <c r="T13" s="73">
        <f t="shared" si="9"/>
        <v>0.15</v>
      </c>
      <c r="U13" s="31">
        <v>1</v>
      </c>
      <c r="V13" s="73">
        <f t="shared" si="10"/>
        <v>0.15</v>
      </c>
      <c r="W13" s="31">
        <f>'[6]таблица'!$K$20</f>
        <v>1</v>
      </c>
      <c r="X13" s="73">
        <f t="shared" si="11"/>
        <v>0.15</v>
      </c>
      <c r="Y13" s="31">
        <f t="shared" si="12"/>
        <v>0.8999543503762255</v>
      </c>
      <c r="Z13" s="75">
        <f t="shared" si="13"/>
        <v>0.2519872181053432</v>
      </c>
      <c r="AA13" s="81">
        <f t="shared" si="14"/>
        <v>0.2519872181053432</v>
      </c>
      <c r="AB13" s="31" t="s">
        <v>31</v>
      </c>
      <c r="AC13" s="31" t="s">
        <v>31</v>
      </c>
      <c r="AD13" s="31" t="s">
        <v>43</v>
      </c>
      <c r="AE13" s="31" t="s">
        <v>43</v>
      </c>
      <c r="AF13" s="31" t="s">
        <v>43</v>
      </c>
      <c r="AG13" s="82"/>
      <c r="AH13" s="82"/>
      <c r="AI13" s="31">
        <v>0</v>
      </c>
      <c r="AJ13" s="75">
        <f t="shared" si="15"/>
        <v>0</v>
      </c>
      <c r="AK13" s="75">
        <v>0.2</v>
      </c>
      <c r="AL13" s="31">
        <f>'[6]таблица'!$K$29</f>
        <v>1</v>
      </c>
      <c r="AM13" s="73">
        <f t="shared" si="16"/>
        <v>0.2</v>
      </c>
      <c r="AN13" s="31">
        <f>'[6]таблица'!$K$30</f>
        <v>1</v>
      </c>
      <c r="AO13" s="73">
        <f t="shared" si="17"/>
        <v>0.2</v>
      </c>
      <c r="AP13" s="31">
        <f>'[6]таблица'!$K$31</f>
        <v>0</v>
      </c>
      <c r="AQ13" s="73">
        <f t="shared" si="18"/>
        <v>0</v>
      </c>
      <c r="AR13" s="31">
        <f>'[6]таблица'!$K$32</f>
        <v>1</v>
      </c>
      <c r="AS13" s="73">
        <f t="shared" si="19"/>
        <v>0.2</v>
      </c>
      <c r="AT13" s="86" t="s">
        <v>39</v>
      </c>
      <c r="AU13" s="86" t="s">
        <v>41</v>
      </c>
      <c r="AV13" s="73">
        <f>AM13+AO13+AQ13+AS13</f>
        <v>0.6000000000000001</v>
      </c>
      <c r="AW13" s="75">
        <f t="shared" si="20"/>
        <v>0.09000000000000001</v>
      </c>
      <c r="AX13" s="75">
        <v>0.15</v>
      </c>
      <c r="AY13" s="31">
        <f>'[6]таблица'!$K$37</f>
        <v>1</v>
      </c>
      <c r="AZ13" s="73">
        <f t="shared" si="21"/>
        <v>0.5</v>
      </c>
      <c r="BA13" s="77"/>
      <c r="BB13" s="73">
        <f>'[6]таблица'!$K$38</f>
        <v>0.9855608803820014</v>
      </c>
      <c r="BC13" s="73">
        <f t="shared" si="22"/>
        <v>0.4927804401910007</v>
      </c>
      <c r="BD13" s="73">
        <f>AZ13+BC13</f>
        <v>0.9927804401910008</v>
      </c>
      <c r="BE13" s="75">
        <f t="shared" si="23"/>
        <v>0.09927804401910008</v>
      </c>
      <c r="BF13" s="83">
        <v>6</v>
      </c>
      <c r="BG13" s="83">
        <v>4</v>
      </c>
      <c r="BH13" s="72" t="s">
        <v>52</v>
      </c>
      <c r="BI13" s="79">
        <f t="shared" si="24"/>
        <v>0.8715906681664753</v>
      </c>
      <c r="BJ13" s="85"/>
    </row>
    <row r="14" spans="1:62" ht="27.75" customHeight="1">
      <c r="A14" s="72" t="s">
        <v>47</v>
      </c>
      <c r="B14" s="73">
        <f>'[4]таблица'!$K$8</f>
        <v>0.8518927418451392</v>
      </c>
      <c r="C14" s="73">
        <f t="shared" si="0"/>
        <v>0.3407570967380557</v>
      </c>
      <c r="D14" s="73">
        <f>'[4]таблица'!$K$9</f>
        <v>1</v>
      </c>
      <c r="E14" s="73">
        <f t="shared" si="1"/>
        <v>0.2</v>
      </c>
      <c r="F14" s="73">
        <f>'[4]таблица'!$K$10</f>
        <v>0</v>
      </c>
      <c r="G14" s="73">
        <f t="shared" si="2"/>
        <v>0</v>
      </c>
      <c r="H14" s="73">
        <f>'[4]таблица'!$K$11</f>
        <v>0.8</v>
      </c>
      <c r="I14" s="73">
        <f t="shared" si="3"/>
        <v>0.16000000000000003</v>
      </c>
      <c r="J14" s="31">
        <f t="shared" si="4"/>
        <v>0.7007570967380558</v>
      </c>
      <c r="K14" s="75">
        <f t="shared" si="5"/>
        <v>0.18920441611927508</v>
      </c>
      <c r="L14" s="81">
        <f>K14</f>
        <v>0.18920441611927508</v>
      </c>
      <c r="M14" s="73">
        <f>'[4]таблица'!$K$15</f>
        <v>0.9092655458727175</v>
      </c>
      <c r="N14" s="73">
        <f t="shared" si="6"/>
        <v>0.1818531091745435</v>
      </c>
      <c r="O14" s="31">
        <f>'[4]таблица'!$K$16</f>
        <v>1</v>
      </c>
      <c r="P14" s="73">
        <f t="shared" si="7"/>
        <v>0.1</v>
      </c>
      <c r="Q14" s="31">
        <f>'[4]таблица'!$K$17</f>
        <v>1</v>
      </c>
      <c r="R14" s="73">
        <f t="shared" si="8"/>
        <v>0.25</v>
      </c>
      <c r="S14" s="31">
        <f>'[4]таблица'!$K$18</f>
        <v>1</v>
      </c>
      <c r="T14" s="73">
        <f t="shared" si="9"/>
        <v>0.15</v>
      </c>
      <c r="U14" s="31">
        <v>1</v>
      </c>
      <c r="V14" s="73">
        <f t="shared" si="10"/>
        <v>0.15</v>
      </c>
      <c r="W14" s="31">
        <v>1</v>
      </c>
      <c r="X14" s="73">
        <f t="shared" si="11"/>
        <v>0.15</v>
      </c>
      <c r="Y14" s="31">
        <f t="shared" si="12"/>
        <v>0.9818531091745435</v>
      </c>
      <c r="Z14" s="75">
        <f t="shared" si="13"/>
        <v>0.2749188705688722</v>
      </c>
      <c r="AA14" s="81">
        <f t="shared" si="14"/>
        <v>0.2749188705688722</v>
      </c>
      <c r="AB14" s="31" t="s">
        <v>31</v>
      </c>
      <c r="AC14" s="31" t="s">
        <v>31</v>
      </c>
      <c r="AD14" s="32">
        <f>'[4]таблица'!$K$25</f>
        <v>1</v>
      </c>
      <c r="AE14" s="31">
        <f>'[4]таблица'!$K$25</f>
        <v>1</v>
      </c>
      <c r="AF14" s="31">
        <f>AE14*0.5</f>
        <v>0.5</v>
      </c>
      <c r="AG14" s="82"/>
      <c r="AH14" s="82"/>
      <c r="AI14" s="73">
        <f>AF14</f>
        <v>0.5</v>
      </c>
      <c r="AJ14" s="75">
        <f t="shared" si="15"/>
        <v>0.1</v>
      </c>
      <c r="AK14" s="75">
        <v>0.2</v>
      </c>
      <c r="AL14" s="31">
        <f>'[4]таблица'!$K$29</f>
        <v>0</v>
      </c>
      <c r="AM14" s="73">
        <f t="shared" si="16"/>
        <v>0</v>
      </c>
      <c r="AN14" s="31">
        <f>'[4]таблица'!$K$30</f>
        <v>1</v>
      </c>
      <c r="AO14" s="73">
        <f t="shared" si="17"/>
        <v>0.2</v>
      </c>
      <c r="AP14" s="31">
        <f>'[4]таблица'!$K$31</f>
        <v>0</v>
      </c>
      <c r="AQ14" s="73">
        <f t="shared" si="18"/>
        <v>0</v>
      </c>
      <c r="AR14" s="31">
        <f>'[4]таблица'!$K$32</f>
        <v>1</v>
      </c>
      <c r="AS14" s="73">
        <f t="shared" si="19"/>
        <v>0.2</v>
      </c>
      <c r="AT14" s="86" t="s">
        <v>39</v>
      </c>
      <c r="AU14" s="86" t="s">
        <v>41</v>
      </c>
      <c r="AV14" s="73">
        <f>AM14+AO14+AQ14+AS14</f>
        <v>0.4</v>
      </c>
      <c r="AW14" s="75">
        <f t="shared" si="20"/>
        <v>0.06</v>
      </c>
      <c r="AX14" s="75">
        <v>0.15</v>
      </c>
      <c r="AY14" s="31">
        <f>'[4]таблица'!$K$37</f>
        <v>1</v>
      </c>
      <c r="AZ14" s="73">
        <f t="shared" si="21"/>
        <v>0.5</v>
      </c>
      <c r="BA14" s="77"/>
      <c r="BB14" s="73">
        <f>'[4]таблица'!$K$38</f>
        <v>1</v>
      </c>
      <c r="BC14" s="73">
        <f t="shared" si="22"/>
        <v>0.5</v>
      </c>
      <c r="BD14" s="73">
        <f>AZ14+BC14</f>
        <v>1</v>
      </c>
      <c r="BE14" s="75">
        <f t="shared" si="23"/>
        <v>0.1</v>
      </c>
      <c r="BF14" s="83">
        <v>3</v>
      </c>
      <c r="BG14" s="83">
        <v>2</v>
      </c>
      <c r="BH14" s="72" t="s">
        <v>47</v>
      </c>
      <c r="BI14" s="79">
        <f t="shared" si="24"/>
        <v>0.9141232866881472</v>
      </c>
      <c r="BJ14" s="85"/>
    </row>
    <row r="15" spans="1:62" ht="33.75">
      <c r="A15" s="72" t="s">
        <v>53</v>
      </c>
      <c r="B15" s="73">
        <f>'[1]таблица'!$K$8</f>
        <v>0.3735656753937445</v>
      </c>
      <c r="C15" s="73">
        <f t="shared" si="0"/>
        <v>0.14942627015749782</v>
      </c>
      <c r="D15" s="73">
        <f>'[1]таблица'!$K$9</f>
        <v>1</v>
      </c>
      <c r="E15" s="73">
        <f t="shared" si="1"/>
        <v>0.2</v>
      </c>
      <c r="F15" s="73">
        <f>'[1]таблица'!$K$10</f>
        <v>1</v>
      </c>
      <c r="G15" s="73">
        <f t="shared" si="2"/>
        <v>0.2</v>
      </c>
      <c r="H15" s="73">
        <f>'[1]таблица'!$K$11</f>
        <v>1</v>
      </c>
      <c r="I15" s="73">
        <f t="shared" si="3"/>
        <v>0.2</v>
      </c>
      <c r="J15" s="31">
        <f t="shared" si="4"/>
        <v>0.7494262701574979</v>
      </c>
      <c r="K15" s="75">
        <f t="shared" si="5"/>
        <v>0.20234509294252442</v>
      </c>
      <c r="L15" s="81">
        <f>K15</f>
        <v>0.20234509294252442</v>
      </c>
      <c r="M15" s="73">
        <f>'[1]таблица'!$K$15</f>
        <v>0.7633174408524865</v>
      </c>
      <c r="N15" s="73">
        <f t="shared" si="6"/>
        <v>0.15266348817049732</v>
      </c>
      <c r="O15" s="31">
        <f>'[1]таблица'!$K$16</f>
        <v>1</v>
      </c>
      <c r="P15" s="73">
        <f t="shared" si="7"/>
        <v>0.1</v>
      </c>
      <c r="Q15" s="31">
        <f>'[1]таблица'!$K$17</f>
        <v>1</v>
      </c>
      <c r="R15" s="73">
        <f t="shared" si="8"/>
        <v>0.25</v>
      </c>
      <c r="S15" s="31">
        <f>'[1]таблица'!$K$18</f>
        <v>1</v>
      </c>
      <c r="T15" s="73">
        <f t="shared" si="9"/>
        <v>0.15</v>
      </c>
      <c r="U15" s="31">
        <f>'[1]таблица'!$K$19</f>
        <v>1</v>
      </c>
      <c r="V15" s="73">
        <f t="shared" si="10"/>
        <v>0.15</v>
      </c>
      <c r="W15" s="31">
        <v>1</v>
      </c>
      <c r="X15" s="73">
        <f t="shared" si="11"/>
        <v>0.15</v>
      </c>
      <c r="Y15" s="31">
        <f t="shared" si="12"/>
        <v>0.9526634881704973</v>
      </c>
      <c r="Z15" s="75">
        <f t="shared" si="13"/>
        <v>0.26674577668773924</v>
      </c>
      <c r="AA15" s="81">
        <f t="shared" si="14"/>
        <v>0.26674577668773924</v>
      </c>
      <c r="AB15" s="31" t="s">
        <v>31</v>
      </c>
      <c r="AC15" s="31" t="s">
        <v>31</v>
      </c>
      <c r="AD15" s="31" t="s">
        <v>43</v>
      </c>
      <c r="AE15" s="31" t="s">
        <v>43</v>
      </c>
      <c r="AF15" s="31" t="s">
        <v>43</v>
      </c>
      <c r="AG15" s="82"/>
      <c r="AH15" s="82"/>
      <c r="AI15" s="31">
        <v>0</v>
      </c>
      <c r="AJ15" s="75">
        <f t="shared" si="15"/>
        <v>0</v>
      </c>
      <c r="AK15" s="75">
        <v>0.2</v>
      </c>
      <c r="AL15" s="31">
        <f>'[1]таблица'!$K$29</f>
        <v>1</v>
      </c>
      <c r="AM15" s="73">
        <f t="shared" si="16"/>
        <v>0.2</v>
      </c>
      <c r="AN15" s="31">
        <f>'[1]таблица'!$K$30</f>
        <v>1</v>
      </c>
      <c r="AO15" s="73">
        <f t="shared" si="17"/>
        <v>0.2</v>
      </c>
      <c r="AP15" s="31">
        <f>'[1]таблица'!$K$31</f>
        <v>1</v>
      </c>
      <c r="AQ15" s="73">
        <f t="shared" si="18"/>
        <v>0.2</v>
      </c>
      <c r="AR15" s="31">
        <f>'[1]таблица'!$K$32</f>
        <v>1</v>
      </c>
      <c r="AS15" s="73">
        <f t="shared" si="19"/>
        <v>0.2</v>
      </c>
      <c r="AT15" s="86" t="s">
        <v>40</v>
      </c>
      <c r="AU15" s="31">
        <f>1*0.2</f>
        <v>0.2</v>
      </c>
      <c r="AV15" s="73">
        <f>AM15+AO15+AQ15+AS15+AU15</f>
        <v>1</v>
      </c>
      <c r="AW15" s="75">
        <f t="shared" si="20"/>
        <v>0.15</v>
      </c>
      <c r="AX15" s="75">
        <v>0.15</v>
      </c>
      <c r="AY15" s="31">
        <f>'[1]таблица'!$K$37</f>
        <v>1</v>
      </c>
      <c r="AZ15" s="73">
        <f t="shared" si="21"/>
        <v>0.5</v>
      </c>
      <c r="BA15" s="77"/>
      <c r="BB15" s="73">
        <f>'[1]таблица'!$K$38</f>
        <v>1</v>
      </c>
      <c r="BC15" s="73">
        <f t="shared" si="22"/>
        <v>0.5</v>
      </c>
      <c r="BD15" s="73">
        <f>AZ15+BC15</f>
        <v>1</v>
      </c>
      <c r="BE15" s="75">
        <f t="shared" si="23"/>
        <v>0.1</v>
      </c>
      <c r="BF15" s="83">
        <v>2</v>
      </c>
      <c r="BG15" s="83">
        <v>1</v>
      </c>
      <c r="BH15" s="72" t="s">
        <v>53</v>
      </c>
      <c r="BI15" s="79">
        <f t="shared" si="24"/>
        <v>0.9190908696302638</v>
      </c>
      <c r="BJ15" s="85"/>
    </row>
    <row r="16" spans="1:62" ht="12.75">
      <c r="A16" s="12" t="s">
        <v>21</v>
      </c>
      <c r="B16" s="35">
        <f aca="true" t="shared" si="25" ref="B16:K16">SUM(B10:B15)/6</f>
        <v>0.5337878043958232</v>
      </c>
      <c r="C16" s="35">
        <f t="shared" si="25"/>
        <v>0.2135151217583293</v>
      </c>
      <c r="D16" s="35">
        <f t="shared" si="25"/>
        <v>1</v>
      </c>
      <c r="E16" s="35">
        <f t="shared" si="25"/>
        <v>0.19999999999999998</v>
      </c>
      <c r="F16" s="35">
        <f t="shared" si="25"/>
        <v>0.3333333333333333</v>
      </c>
      <c r="G16" s="35">
        <f t="shared" si="25"/>
        <v>0.06666666666666667</v>
      </c>
      <c r="H16" s="35">
        <f t="shared" si="25"/>
        <v>0.8333333333333334</v>
      </c>
      <c r="I16" s="35">
        <f t="shared" si="25"/>
        <v>0.1666666666666667</v>
      </c>
      <c r="J16" s="31">
        <f t="shared" si="25"/>
        <v>0.6468484550916627</v>
      </c>
      <c r="K16" s="75">
        <f t="shared" si="25"/>
        <v>0.17464908287474892</v>
      </c>
      <c r="L16" s="28">
        <f>SUM(L10:L15)/7</f>
        <v>0.12536701302949452</v>
      </c>
      <c r="M16" s="35">
        <f>SUM(M10:M15)/6</f>
        <v>0.5675540270807989</v>
      </c>
      <c r="N16" s="35">
        <f>SUM(N10:N15)/6</f>
        <v>0.11351080541615981</v>
      </c>
      <c r="O16" s="35">
        <f>SUM(O10:O15)/5</f>
        <v>1.05</v>
      </c>
      <c r="P16" s="35">
        <f aca="true" t="shared" si="26" ref="P16:Z16">SUM(P10:P15)/6</f>
        <v>0.08750000000000001</v>
      </c>
      <c r="Q16" s="35">
        <f t="shared" si="26"/>
        <v>0.9583333333333334</v>
      </c>
      <c r="R16" s="35">
        <f t="shared" si="26"/>
        <v>0.23958333333333334</v>
      </c>
      <c r="S16" s="35">
        <f t="shared" si="26"/>
        <v>1</v>
      </c>
      <c r="T16" s="35">
        <f t="shared" si="26"/>
        <v>0.15</v>
      </c>
      <c r="U16" s="35">
        <f t="shared" si="26"/>
        <v>1</v>
      </c>
      <c r="V16" s="35">
        <f t="shared" si="26"/>
        <v>0.15</v>
      </c>
      <c r="W16" s="35">
        <f t="shared" si="26"/>
        <v>0.6666666666666666</v>
      </c>
      <c r="X16" s="35">
        <f t="shared" si="26"/>
        <v>0.09999999999999999</v>
      </c>
      <c r="Y16" s="30">
        <f t="shared" si="26"/>
        <v>0.8405941387494931</v>
      </c>
      <c r="Z16" s="75">
        <f t="shared" si="26"/>
        <v>0.2353663588498581</v>
      </c>
      <c r="AA16" s="28">
        <f>SUM(AA10:AA15)/9</f>
        <v>0.1569109058999054</v>
      </c>
      <c r="AB16" s="35">
        <f>SUM(AB10:AB15)/6</f>
        <v>0</v>
      </c>
      <c r="AC16" s="35">
        <f>SUM(AC10:AC15)/6</f>
        <v>0</v>
      </c>
      <c r="AD16" s="35">
        <f>SUM(AD10:AD15)/6</f>
        <v>0.5</v>
      </c>
      <c r="AE16" s="35">
        <f>SUM(AE10:AE15)/6</f>
        <v>0.5</v>
      </c>
      <c r="AF16" s="35">
        <f>SUM(AF10:AF15)/6</f>
        <v>0.25</v>
      </c>
      <c r="AG16" s="35">
        <f>SUM(AG10:AG15)/9</f>
        <v>0</v>
      </c>
      <c r="AH16" s="35">
        <f>SUM(AH10:AH15)/9</f>
        <v>0</v>
      </c>
      <c r="AI16" s="35">
        <f aca="true" t="shared" si="27" ref="AI16:BE16">SUM(AI10:AI15)/6</f>
        <v>0.25</v>
      </c>
      <c r="AJ16" s="75">
        <f t="shared" si="27"/>
        <v>0.05000000000000001</v>
      </c>
      <c r="AK16" s="75">
        <f t="shared" si="27"/>
        <v>0.19999999999999998</v>
      </c>
      <c r="AL16" s="35">
        <f t="shared" si="27"/>
        <v>0.5</v>
      </c>
      <c r="AM16" s="35">
        <f t="shared" si="27"/>
        <v>0.10000000000000002</v>
      </c>
      <c r="AN16" s="35">
        <f t="shared" si="27"/>
        <v>1</v>
      </c>
      <c r="AO16" s="35">
        <f t="shared" si="27"/>
        <v>0.19999999999999998</v>
      </c>
      <c r="AP16" s="35">
        <f t="shared" si="27"/>
        <v>0.3333333333333333</v>
      </c>
      <c r="AQ16" s="35">
        <f t="shared" si="27"/>
        <v>0.06666666666666667</v>
      </c>
      <c r="AR16" s="35">
        <f>SUM(AR10:AR15)/6</f>
        <v>0.9333333333333332</v>
      </c>
      <c r="AS16" s="35">
        <f>SUM(AS10:AS15)/6</f>
        <v>0.18666666666666665</v>
      </c>
      <c r="AT16" s="35">
        <f t="shared" si="27"/>
        <v>0</v>
      </c>
      <c r="AU16" s="35">
        <f t="shared" si="27"/>
        <v>0.03333333333333333</v>
      </c>
      <c r="AV16" s="30">
        <f>SUM(AV10:AV15)/6</f>
        <v>0.5866666666666667</v>
      </c>
      <c r="AW16" s="75">
        <f>SUM(AW10:AW15)/6</f>
        <v>0.08800000000000001</v>
      </c>
      <c r="AX16" s="75">
        <f t="shared" si="27"/>
        <v>0.15</v>
      </c>
      <c r="AY16" s="35">
        <f>SUM(AY10:AY15)/6</f>
        <v>0.9966666666666667</v>
      </c>
      <c r="AZ16" s="35">
        <f>SUM(AZ10:AZ15)/6</f>
        <v>0.49833333333333335</v>
      </c>
      <c r="BA16" s="35">
        <f t="shared" si="27"/>
        <v>0</v>
      </c>
      <c r="BB16" s="35">
        <f t="shared" si="27"/>
        <v>0.9380421416912008</v>
      </c>
      <c r="BC16" s="35">
        <f t="shared" si="27"/>
        <v>0.4690210708456004</v>
      </c>
      <c r="BD16" s="35">
        <f t="shared" si="27"/>
        <v>0.9673544041789338</v>
      </c>
      <c r="BE16" s="75">
        <f t="shared" si="27"/>
        <v>0.09673544041789338</v>
      </c>
      <c r="BF16" s="33"/>
      <c r="BG16" s="33"/>
      <c r="BH16" s="29"/>
      <c r="BI16" s="30">
        <f>SUM(BI10:BI15)/6</f>
        <v>0.8567508821425003</v>
      </c>
      <c r="BJ16" s="33"/>
    </row>
    <row r="17" ht="12.75">
      <c r="BI17" s="11"/>
    </row>
  </sheetData>
  <sheetProtection/>
  <mergeCells count="82">
    <mergeCell ref="AV3:AV6"/>
    <mergeCell ref="AT5:AT6"/>
    <mergeCell ref="BG3:BG6"/>
    <mergeCell ref="BC5:BC6"/>
    <mergeCell ref="BA5:BA6"/>
    <mergeCell ref="BA4:BC4"/>
    <mergeCell ref="BE3:BE6"/>
    <mergeCell ref="BB5:BB6"/>
    <mergeCell ref="AN4:AO4"/>
    <mergeCell ref="AP4:AQ4"/>
    <mergeCell ref="AP5:AP6"/>
    <mergeCell ref="AQ5:AQ6"/>
    <mergeCell ref="AS5:AS6"/>
    <mergeCell ref="AT4:AU4"/>
    <mergeCell ref="BH4:BH6"/>
    <mergeCell ref="BI3:BI6"/>
    <mergeCell ref="AW3:AW6"/>
    <mergeCell ref="BJ3:BJ6"/>
    <mergeCell ref="BD3:BD6"/>
    <mergeCell ref="AY5:AY6"/>
    <mergeCell ref="AZ5:AZ6"/>
    <mergeCell ref="AY4:AZ4"/>
    <mergeCell ref="AX3:AX6"/>
    <mergeCell ref="AM5:AM6"/>
    <mergeCell ref="AR4:AS4"/>
    <mergeCell ref="AI3:AI6"/>
    <mergeCell ref="AK3:AK6"/>
    <mergeCell ref="AL5:AL6"/>
    <mergeCell ref="AJ3:AJ6"/>
    <mergeCell ref="AL3:AS3"/>
    <mergeCell ref="AR5:AR6"/>
    <mergeCell ref="AN5:AN6"/>
    <mergeCell ref="AO5:AO6"/>
    <mergeCell ref="AU5:AU6"/>
    <mergeCell ref="B5:B6"/>
    <mergeCell ref="D4:E4"/>
    <mergeCell ref="M3:N3"/>
    <mergeCell ref="K3:K6"/>
    <mergeCell ref="O5:O6"/>
    <mergeCell ref="M4:N4"/>
    <mergeCell ref="L3:L6"/>
    <mergeCell ref="N5:N6"/>
    <mergeCell ref="AB3:AC3"/>
    <mergeCell ref="AF5:AF6"/>
    <mergeCell ref="AD5:AD6"/>
    <mergeCell ref="X5:X6"/>
    <mergeCell ref="M5:M6"/>
    <mergeCell ref="B4:C4"/>
    <mergeCell ref="S4:T4"/>
    <mergeCell ref="Y3:Y6"/>
    <mergeCell ref="U4:V4"/>
    <mergeCell ref="Z3:Z6"/>
    <mergeCell ref="W5:W6"/>
    <mergeCell ref="C5:C6"/>
    <mergeCell ref="Q4:R4"/>
    <mergeCell ref="Q5:Q6"/>
    <mergeCell ref="R5:R6"/>
    <mergeCell ref="F4:G4"/>
    <mergeCell ref="AC5:AC6"/>
    <mergeCell ref="W4:X4"/>
    <mergeCell ref="D5:D6"/>
    <mergeCell ref="H4:I4"/>
    <mergeCell ref="T5:T6"/>
    <mergeCell ref="AE5:AE6"/>
    <mergeCell ref="U5:U6"/>
    <mergeCell ref="AA3:AA6"/>
    <mergeCell ref="AG5:AG6"/>
    <mergeCell ref="A3:A6"/>
    <mergeCell ref="AB5:AB6"/>
    <mergeCell ref="J3:J6"/>
    <mergeCell ref="O4:P4"/>
    <mergeCell ref="V5:V6"/>
    <mergeCell ref="B1:S1"/>
    <mergeCell ref="BF3:BF6"/>
    <mergeCell ref="AD4:AF4"/>
    <mergeCell ref="AB4:AC4"/>
    <mergeCell ref="AG4:AH4"/>
    <mergeCell ref="AL4:AM4"/>
    <mergeCell ref="E5:E6"/>
    <mergeCell ref="AH5:AH6"/>
    <mergeCell ref="P5:P6"/>
    <mergeCell ref="S5:S6"/>
  </mergeCells>
  <conditionalFormatting sqref="AG9">
    <cfRule type="cellIs" priority="17" dxfId="0" operator="equal" stopIfTrue="1">
      <formula>"нет"</formula>
    </cfRule>
  </conditionalFormatting>
  <printOptions horizontalCentered="1"/>
  <pageMargins left="0" right="0" top="0.8267716535433072" bottom="0.3937007874015748" header="0" footer="0"/>
  <pageSetup fitToWidth="3" fitToHeight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2"/>
  <sheetViews>
    <sheetView view="pageBreakPreview" zoomScale="90" zoomScaleSheetLayoutView="90" zoomScalePageLayoutView="0" workbookViewId="0" topLeftCell="A1">
      <selection activeCell="A4" sqref="A4"/>
    </sheetView>
  </sheetViews>
  <sheetFormatPr defaultColWidth="9.00390625" defaultRowHeight="12.75"/>
  <cols>
    <col min="1" max="1" width="9.25390625" style="0" customWidth="1"/>
    <col min="2" max="2" width="71.25390625" style="0" customWidth="1"/>
    <col min="3" max="3" width="18.75390625" style="0" customWidth="1"/>
    <col min="9" max="9" width="50.375" style="0" customWidth="1"/>
  </cols>
  <sheetData>
    <row r="2" spans="1:3" ht="122.25" customHeight="1">
      <c r="A2" s="99" t="s">
        <v>54</v>
      </c>
      <c r="B2" s="99"/>
      <c r="C2" s="99"/>
    </row>
    <row r="4" spans="1:3" ht="86.25" customHeight="1">
      <c r="A4" s="25" t="s">
        <v>15</v>
      </c>
      <c r="B4" s="26" t="s">
        <v>50</v>
      </c>
      <c r="C4" s="26" t="s">
        <v>16</v>
      </c>
    </row>
    <row r="5" spans="1:3" ht="18.75">
      <c r="A5" s="23">
        <v>1</v>
      </c>
      <c r="B5" s="27" t="s">
        <v>53</v>
      </c>
      <c r="C5" s="24">
        <v>91.9</v>
      </c>
    </row>
    <row r="6" spans="1:3" ht="44.25" customHeight="1">
      <c r="A6" s="23">
        <v>2</v>
      </c>
      <c r="B6" s="27" t="s">
        <v>52</v>
      </c>
      <c r="C6" s="24">
        <v>87.2</v>
      </c>
    </row>
    <row r="7" spans="1:3" ht="44.25" customHeight="1">
      <c r="A7" s="23">
        <v>3</v>
      </c>
      <c r="B7" s="27" t="s">
        <v>51</v>
      </c>
      <c r="C7" s="24">
        <v>82.7</v>
      </c>
    </row>
    <row r="8" spans="1:3" ht="30.75" customHeight="1">
      <c r="A8" s="17"/>
      <c r="B8" s="17"/>
      <c r="C8" s="17"/>
    </row>
    <row r="9" spans="1:3" ht="21.75" customHeight="1">
      <c r="A9" s="16" t="s">
        <v>17</v>
      </c>
      <c r="B9" s="17"/>
      <c r="C9" s="18">
        <v>100</v>
      </c>
    </row>
    <row r="10" spans="1:3" ht="18.75">
      <c r="A10" s="16" t="s">
        <v>18</v>
      </c>
      <c r="B10" s="17"/>
      <c r="C10" s="18">
        <v>91.9</v>
      </c>
    </row>
    <row r="11" spans="1:3" ht="18.75">
      <c r="A11" s="19" t="s">
        <v>19</v>
      </c>
      <c r="B11" s="17"/>
      <c r="C11" s="20">
        <f>(C6+C5+C7)/3</f>
        <v>87.26666666666667</v>
      </c>
    </row>
    <row r="12" spans="1:3" ht="18.75">
      <c r="A12" s="16" t="s">
        <v>20</v>
      </c>
      <c r="B12" s="17"/>
      <c r="C12" s="18">
        <v>82.7</v>
      </c>
    </row>
  </sheetData>
  <sheetProtection/>
  <mergeCells count="1">
    <mergeCell ref="A2:C2"/>
  </mergeCells>
  <printOptions/>
  <pageMargins left="0.7480314960629921" right="0.7480314960629921" top="0.7086614173228347" bottom="0.2755905511811024" header="0.8661417322834646" footer="0.2755905511811024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2"/>
  <sheetViews>
    <sheetView view="pageBreakPreview" zoomScale="90" zoomScaleSheetLayoutView="90" workbookViewId="0" topLeftCell="A1">
      <selection activeCell="A4" sqref="A4"/>
    </sheetView>
  </sheetViews>
  <sheetFormatPr defaultColWidth="9.00390625" defaultRowHeight="12.75"/>
  <cols>
    <col min="1" max="1" width="9.75390625" style="0" customWidth="1"/>
    <col min="2" max="2" width="75.625" style="0" customWidth="1"/>
    <col min="3" max="3" width="18.75390625" style="0" customWidth="1"/>
  </cols>
  <sheetData>
    <row r="2" spans="1:3" ht="117" customHeight="1">
      <c r="A2" s="99" t="s">
        <v>46</v>
      </c>
      <c r="B2" s="99"/>
      <c r="C2" s="99"/>
    </row>
    <row r="4" spans="1:3" ht="162.75" customHeight="1">
      <c r="A4" s="25" t="s">
        <v>15</v>
      </c>
      <c r="B4" s="26" t="s">
        <v>50</v>
      </c>
      <c r="C4" s="26" t="s">
        <v>16</v>
      </c>
    </row>
    <row r="5" spans="1:3" ht="34.5" customHeight="1">
      <c r="A5" s="23">
        <v>1</v>
      </c>
      <c r="B5" s="21" t="s">
        <v>47</v>
      </c>
      <c r="C5" s="24">
        <v>91.4</v>
      </c>
    </row>
    <row r="6" spans="1:3" ht="48" customHeight="1">
      <c r="A6" s="23">
        <v>2</v>
      </c>
      <c r="B6" s="21" t="s">
        <v>48</v>
      </c>
      <c r="C6" s="24">
        <v>88.4</v>
      </c>
    </row>
    <row r="7" spans="1:3" ht="33" customHeight="1">
      <c r="A7" s="23">
        <v>3</v>
      </c>
      <c r="B7" s="22" t="s">
        <v>49</v>
      </c>
      <c r="C7" s="24">
        <v>72.5</v>
      </c>
    </row>
    <row r="8" spans="1:3" ht="18.75">
      <c r="A8" s="13"/>
      <c r="B8" s="14"/>
      <c r="C8" s="15"/>
    </row>
    <row r="9" spans="1:3" ht="18.75">
      <c r="A9" s="16" t="s">
        <v>17</v>
      </c>
      <c r="B9" s="17"/>
      <c r="C9" s="18">
        <v>100</v>
      </c>
    </row>
    <row r="10" spans="1:3" ht="18.75">
      <c r="A10" s="16" t="s">
        <v>18</v>
      </c>
      <c r="B10" s="17"/>
      <c r="C10" s="18">
        <v>91.4</v>
      </c>
    </row>
    <row r="11" spans="1:3" ht="18.75">
      <c r="A11" s="19" t="s">
        <v>19</v>
      </c>
      <c r="B11" s="17"/>
      <c r="C11" s="20">
        <f>(C6+C5+C7)/3</f>
        <v>84.10000000000001</v>
      </c>
    </row>
    <row r="12" spans="1:3" ht="18.75">
      <c r="A12" s="16" t="s">
        <v>20</v>
      </c>
      <c r="B12" s="17"/>
      <c r="C12" s="18">
        <v>72.5</v>
      </c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</dc:creator>
  <cp:keywords/>
  <dc:description/>
  <cp:lastModifiedBy>Администратор</cp:lastModifiedBy>
  <cp:lastPrinted>2024-05-15T07:06:04Z</cp:lastPrinted>
  <dcterms:created xsi:type="dcterms:W3CDTF">2010-09-29T10:01:53Z</dcterms:created>
  <dcterms:modified xsi:type="dcterms:W3CDTF">2024-05-15T07:09:14Z</dcterms:modified>
  <cp:category/>
  <cp:version/>
  <cp:contentType/>
  <cp:contentStatus/>
</cp:coreProperties>
</file>